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ЭК_ТЭЦ-6\ОКС\Shenemeckay MA\2023 г\ТЭЦ-6 БУГ1,2,3\к торгам Леса, Теплоизоляция\"/>
    </mc:Choice>
  </mc:AlternateContent>
  <bookViews>
    <workbookView xWindow="23100" yWindow="1305" windowWidth="20220" windowHeight="9150"/>
  </bookViews>
  <sheets>
    <sheet name="п.352" sheetId="1" r:id="rId1"/>
  </sheets>
  <definedNames>
    <definedName name="_xlnm.Print_Titles" localSheetId="0">п.352!$14:$14</definedName>
  </definedNames>
  <calcPr calcId="162913" refMode="R1C1"/>
</workbook>
</file>

<file path=xl/calcChain.xml><?xml version="1.0" encoding="utf-8"?>
<calcChain xmlns="http://schemas.openxmlformats.org/spreadsheetml/2006/main">
  <c r="J66" i="1" l="1"/>
  <c r="O66" i="1" s="1"/>
  <c r="I66" i="1"/>
  <c r="I68" i="1" s="1"/>
  <c r="O68" i="1" s="1"/>
  <c r="J60" i="1"/>
  <c r="O60" i="1" s="1"/>
  <c r="I60" i="1"/>
  <c r="I62" i="1" s="1"/>
  <c r="O62" i="1" s="1"/>
  <c r="J54" i="1"/>
  <c r="O54" i="1" s="1"/>
  <c r="I54" i="1"/>
  <c r="I56" i="1" s="1"/>
  <c r="J48" i="1"/>
  <c r="O48" i="1" s="1"/>
  <c r="I48" i="1"/>
  <c r="I50" i="1" s="1"/>
  <c r="O50" i="1" s="1"/>
  <c r="J42" i="1"/>
  <c r="O42" i="1" s="1"/>
  <c r="I42" i="1"/>
  <c r="I44" i="1" s="1"/>
  <c r="O44" i="1" s="1"/>
  <c r="O67" i="1" l="1"/>
  <c r="O56" i="1"/>
  <c r="I58" i="1"/>
  <c r="O58" i="1" s="1"/>
  <c r="I64" i="1"/>
  <c r="O64" i="1" s="1"/>
  <c r="I46" i="1"/>
  <c r="O46" i="1" s="1"/>
  <c r="I52" i="1"/>
  <c r="O52" i="1" s="1"/>
  <c r="I29" i="1" l="1"/>
  <c r="I31" i="1" s="1"/>
  <c r="J29" i="1"/>
  <c r="J23" i="1"/>
  <c r="I23" i="1"/>
  <c r="I25" i="1" s="1"/>
  <c r="J35" i="1" l="1"/>
  <c r="O35" i="1" s="1"/>
  <c r="I35" i="1"/>
  <c r="I37" i="1" s="1"/>
  <c r="O31" i="1"/>
  <c r="O29" i="1"/>
  <c r="O23" i="1"/>
  <c r="O25" i="1"/>
  <c r="I17" i="1"/>
  <c r="I19" i="1" s="1"/>
  <c r="J17" i="1"/>
  <c r="O17" i="1" s="1"/>
  <c r="O19" i="1" l="1"/>
  <c r="O37" i="1"/>
  <c r="I39" i="1"/>
  <c r="O39" i="1" s="1"/>
  <c r="I33" i="1"/>
  <c r="O33" i="1" s="1"/>
  <c r="I27" i="1"/>
  <c r="O27" i="1" s="1"/>
  <c r="I21" i="1"/>
  <c r="O21" i="1" s="1"/>
</calcChain>
</file>

<file path=xl/sharedStrings.xml><?xml version="1.0" encoding="utf-8"?>
<sst xmlns="http://schemas.openxmlformats.org/spreadsheetml/2006/main" count="303" uniqueCount="71">
  <si>
    <t>УТВЕРЖДАЮ</t>
  </si>
  <si>
    <t>№ пп</t>
  </si>
  <si>
    <t>Наименование работ (раздельно по агрегатам, узлов)</t>
  </si>
  <si>
    <t>Тем-ра  тепло-носителя</t>
  </si>
  <si>
    <t>Диаметр, мм</t>
  </si>
  <si>
    <t>Длина, м</t>
  </si>
  <si>
    <t>Конструкция изоляции</t>
  </si>
  <si>
    <t>Покрытие</t>
  </si>
  <si>
    <t>Тол-щина, мм</t>
  </si>
  <si>
    <t>Объем</t>
  </si>
  <si>
    <t>Необходимые материалы</t>
  </si>
  <si>
    <t>Поставка материала</t>
  </si>
  <si>
    <t>Наименование</t>
  </si>
  <si>
    <t>Обоснование</t>
  </si>
  <si>
    <t>Норма расхода</t>
  </si>
  <si>
    <t>ед. изм.</t>
  </si>
  <si>
    <t>кол-во</t>
  </si>
  <si>
    <t>маты м/в прошивные</t>
  </si>
  <si>
    <t>подрядчик</t>
  </si>
  <si>
    <t>сталь оцинк. Т=0,55 мм.</t>
  </si>
  <si>
    <t>НРМ 54 п.1.2</t>
  </si>
  <si>
    <t xml:space="preserve">винты - саморезы </t>
  </si>
  <si>
    <t>НРМ 54 п.2.1</t>
  </si>
  <si>
    <t>НРМ 55 п.1.2</t>
  </si>
  <si>
    <t>НРМ 55 п.2.1</t>
  </si>
  <si>
    <t xml:space="preserve">Условия производства работ:  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</si>
  <si>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</si>
  <si>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r>
      <t>м</t>
    </r>
    <r>
      <rPr>
        <vertAlign val="superscript"/>
        <sz val="10"/>
        <rFont val="Times New Roman"/>
        <family val="1"/>
        <charset val="204"/>
      </rPr>
      <t>3</t>
    </r>
  </si>
  <si>
    <r>
      <t>м</t>
    </r>
    <r>
      <rPr>
        <vertAlign val="superscript"/>
        <sz val="10"/>
        <rFont val="Times New Roman"/>
        <family val="1"/>
      </rPr>
      <t xml:space="preserve">3      </t>
    </r>
  </si>
  <si>
    <r>
      <t xml:space="preserve">Вредность: </t>
    </r>
    <r>
      <rPr>
        <b/>
        <u/>
        <sz val="10"/>
        <rFont val="Times New Roman"/>
        <family val="1"/>
      </rPr>
      <t>1,022</t>
    </r>
    <r>
      <rPr>
        <sz val="10"/>
        <rFont val="Times New Roman"/>
        <family val="1"/>
      </rPr>
      <t xml:space="preserve"> </t>
    </r>
    <r>
      <rPr>
        <sz val="8"/>
        <rFont val="Times New Roman"/>
        <family val="1"/>
      </rPr>
      <t>(коэффициент доплат к стоимости работ согласно общих частей Базовых цен)</t>
    </r>
  </si>
  <si>
    <r>
      <t xml:space="preserve">Стесненность: </t>
    </r>
    <r>
      <rPr>
        <b/>
        <u/>
        <sz val="10"/>
        <rFont val="Times New Roman"/>
        <family val="1"/>
      </rPr>
      <t>нет</t>
    </r>
    <r>
      <rPr>
        <sz val="10"/>
        <rFont val="Times New Roman"/>
        <family val="1"/>
      </rPr>
      <t xml:space="preserve"> (</t>
    </r>
    <r>
      <rPr>
        <sz val="8"/>
        <rFont val="Times New Roman"/>
        <family val="1"/>
      </rPr>
      <t>коэффициент доплат к стоимости работ согласно общих частей Базовых цен</t>
    </r>
    <r>
      <rPr>
        <sz val="10"/>
        <rFont val="Times New Roman"/>
        <family val="1"/>
      </rPr>
      <t>)</t>
    </r>
  </si>
  <si>
    <t>т</t>
  </si>
  <si>
    <t>лист оцинк. Т=0.55 мм</t>
  </si>
  <si>
    <t>НРМ 24 и 27  п.2.2;3</t>
  </si>
  <si>
    <t>маты мин.ват. прошив.МП-100</t>
  </si>
  <si>
    <t>проволока отож. Ф1,6мм</t>
  </si>
  <si>
    <t>НРМ 24 и 27 п.1 с кор. по ГЭСН</t>
  </si>
  <si>
    <t xml:space="preserve">Установка т/изоляции </t>
  </si>
  <si>
    <t>Инв. № ИЭТ06_00004485</t>
  </si>
  <si>
    <t>А.В. Сазонкин</t>
  </si>
  <si>
    <t>Подписи лиц, ответственных на филиале за составление ведомостей объёмов работ 
( с указанием должностей и расшифровкой подписей)</t>
  </si>
  <si>
    <t xml:space="preserve"> Начальник КТЦ</t>
  </si>
  <si>
    <t xml:space="preserve">И.В. Беломестных </t>
  </si>
  <si>
    <t>Ведущий инженер КТЦ</t>
  </si>
  <si>
    <t>Н.П. Копылов</t>
  </si>
  <si>
    <t xml:space="preserve">Мастер ЦОР </t>
  </si>
  <si>
    <t>250°С</t>
  </si>
  <si>
    <t>Раздел 1. Трубопровод пара на БП-4, БП-5</t>
  </si>
  <si>
    <t>Установка тепловой изоляции</t>
  </si>
  <si>
    <t>Изготовление и установка мет. обечаек (прямые  участки)</t>
  </si>
  <si>
    <t>Изготовление и установка мет. обечаек (криволинейные  участки)</t>
  </si>
  <si>
    <t>160°С</t>
  </si>
  <si>
    <t>Иззготовление и установка мет. обечаек (прямые  участки)</t>
  </si>
  <si>
    <t>асбопухшнур</t>
  </si>
  <si>
    <t>шнур асбестовый 
ШАП-01 d=25мм</t>
  </si>
  <si>
    <t>НРМ 44 п.1.3.1</t>
  </si>
  <si>
    <t xml:space="preserve">проволока отож. </t>
  </si>
  <si>
    <t>НРМ 44 п.1.3.2</t>
  </si>
  <si>
    <t>стеклоткань</t>
  </si>
  <si>
    <t>НРМ 59 п.1.2</t>
  </si>
  <si>
    <t>Раздел 2. Трубопровод конденсата БУГ-3 от БП-4, БП-5 к ДСП</t>
  </si>
  <si>
    <t xml:space="preserve">Восстановление стеклотканевого слоя </t>
  </si>
  <si>
    <t>Ведомость объемов работ № 5</t>
  </si>
  <si>
    <t xml:space="preserve">Директор филиала </t>
  </si>
  <si>
    <t>ООО "Байкальская энергетическая</t>
  </si>
  <si>
    <t>компания" ТЭЦ-6</t>
  </si>
  <si>
    <t>_______________С.И.Коноплев</t>
  </si>
  <si>
    <t>"___"__________ 2023 г.</t>
  </si>
  <si>
    <t xml:space="preserve">Начальник ЦОР ТЭЦ-6 </t>
  </si>
  <si>
    <t>А.В.Качанов</t>
  </si>
  <si>
    <t>«Бойлерная установка города №3. Инв. № ИЭТ06_00004485. Техническое перевооружение с увеличением диаметра трубопроводов греющего пара и монтажом конденсатопровода пиковых бойлеров. Устройство лесов и тепловой изоляции.» Устройство тепловой изоляции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</si>
</sst>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#,###"/>
    <numFmt numFmtId="166" formatCode="0.000"/>
    <numFmt numFmtId="167" formatCode="0.0000"/>
    <numFmt numFmtId="168" formatCode="0.000000"/>
    <numFmt numFmtId="169" formatCode="0.00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u/>
      <sz val="10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</font>
    <font>
      <sz val="10"/>
      <name val="Arial Cyr"/>
      <charset val="204"/>
    </font>
    <font>
      <u/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" fillId="0" borderId="0"/>
    <xf numFmtId="0" fontId="1" fillId="0" borderId="0"/>
    <xf numFmtId="0" fontId="5" fillId="0" borderId="0">
      <alignment horizontal="left" vertical="top"/>
    </xf>
  </cellStyleXfs>
  <cellXfs count="163">
    <xf numFmtId="0" fontId="0" fillId="0" borderId="0" xfId="0"/>
    <xf numFmtId="0" fontId="0" fillId="0" borderId="0" xfId="0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165" fontId="9" fillId="0" borderId="1" xfId="0" applyNumberFormat="1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wrapText="1"/>
    </xf>
    <xf numFmtId="0" fontId="0" fillId="0" borderId="0" xfId="0" applyFill="1" applyBorder="1" applyAlignment="1">
      <alignment wrapText="1"/>
    </xf>
    <xf numFmtId="0" fontId="4" fillId="0" borderId="0" xfId="0" applyFont="1" applyFill="1" applyAlignment="1"/>
    <xf numFmtId="0" fontId="13" fillId="0" borderId="0" xfId="0" applyFont="1" applyFill="1" applyAlignment="1"/>
    <xf numFmtId="0" fontId="5" fillId="0" borderId="0" xfId="0" applyFont="1" applyFill="1"/>
    <xf numFmtId="0" fontId="0" fillId="0" borderId="0" xfId="0" applyFill="1"/>
    <xf numFmtId="0" fontId="4" fillId="0" borderId="0" xfId="0" applyFont="1" applyFill="1" applyBorder="1" applyAlignment="1">
      <alignment horizontal="right" vertical="center" wrapText="1"/>
    </xf>
    <xf numFmtId="165" fontId="8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168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/>
    <xf numFmtId="49" fontId="13" fillId="2" borderId="0" xfId="0" applyNumberFormat="1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13" fillId="0" borderId="0" xfId="7" applyNumberFormat="1" applyFont="1" applyFill="1"/>
    <xf numFmtId="0" fontId="5" fillId="0" borderId="0" xfId="0" applyFont="1"/>
    <xf numFmtId="0" fontId="13" fillId="0" borderId="0" xfId="0" applyFont="1" applyFill="1" applyAlignment="1">
      <alignment vertical="top"/>
    </xf>
    <xf numFmtId="0" fontId="13" fillId="0" borderId="0" xfId="0" applyFont="1" applyFill="1"/>
    <xf numFmtId="0" fontId="5" fillId="0" borderId="0" xfId="0" applyFont="1" applyBorder="1"/>
    <xf numFmtId="0" fontId="2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8" applyFont="1" applyFill="1"/>
    <xf numFmtId="0" fontId="13" fillId="0" borderId="0" xfId="8" applyFont="1" applyFill="1" applyAlignment="1">
      <alignment horizontal="left"/>
    </xf>
    <xf numFmtId="166" fontId="13" fillId="0" borderId="0" xfId="8" applyNumberFormat="1" applyFont="1" applyFill="1" applyBorder="1" applyAlignment="1">
      <alignment horizontal="center" vertical="center"/>
    </xf>
    <xf numFmtId="0" fontId="13" fillId="0" borderId="0" xfId="8" applyFont="1" applyFill="1" applyAlignment="1">
      <alignment horizontal="left" vertical="center" wrapText="1"/>
    </xf>
    <xf numFmtId="0" fontId="13" fillId="0" borderId="0" xfId="8" applyFont="1" applyFill="1" applyBorder="1" applyAlignment="1">
      <alignment horizontal="center"/>
    </xf>
    <xf numFmtId="0" fontId="13" fillId="0" borderId="0" xfId="8" applyFont="1" applyFill="1" applyBorder="1" applyAlignment="1">
      <alignment horizontal="left"/>
    </xf>
    <xf numFmtId="0" fontId="13" fillId="0" borderId="0" xfId="8" applyFont="1" applyFill="1" applyAlignment="1">
      <alignment horizontal="left" wrapText="1"/>
    </xf>
    <xf numFmtId="0" fontId="5" fillId="0" borderId="0" xfId="9">
      <alignment horizontal="left" vertical="top"/>
    </xf>
    <xf numFmtId="0" fontId="13" fillId="0" borderId="0" xfId="0" applyFont="1" applyFill="1" applyAlignment="1">
      <alignment horizontal="right"/>
    </xf>
    <xf numFmtId="0" fontId="13" fillId="0" borderId="2" xfId="0" applyFont="1" applyFill="1" applyBorder="1" applyAlignment="1">
      <alignment horizontal="left"/>
    </xf>
    <xf numFmtId="0" fontId="5" fillId="0" borderId="0" xfId="0" applyFont="1" applyFill="1" applyAlignment="1">
      <alignment horizontal="right" inden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indent="1"/>
    </xf>
    <xf numFmtId="0" fontId="2" fillId="0" borderId="0" xfId="0" applyFont="1"/>
    <xf numFmtId="0" fontId="2" fillId="0" borderId="0" xfId="0" applyFont="1" applyAlignment="1"/>
    <xf numFmtId="2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165" fontId="8" fillId="0" borderId="10" xfId="0" applyNumberFormat="1" applyFont="1" applyFill="1" applyBorder="1" applyAlignment="1">
      <alignment horizontal="left" vertical="center" wrapText="1"/>
    </xf>
    <xf numFmtId="165" fontId="9" fillId="0" borderId="10" xfId="0" applyNumberFormat="1" applyFont="1" applyFill="1" applyBorder="1" applyAlignment="1">
      <alignment horizontal="left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/>
    </xf>
    <xf numFmtId="165" fontId="8" fillId="0" borderId="16" xfId="0" applyNumberFormat="1" applyFont="1" applyFill="1" applyBorder="1" applyAlignment="1">
      <alignment horizontal="left" vertical="center" wrapText="1"/>
    </xf>
    <xf numFmtId="165" fontId="9" fillId="0" borderId="16" xfId="0" applyNumberFormat="1" applyFont="1" applyFill="1" applyBorder="1" applyAlignment="1">
      <alignment horizontal="left" vertical="center" wrapText="1"/>
    </xf>
    <xf numFmtId="2" fontId="2" fillId="0" borderId="16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8" fillId="0" borderId="2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left" vertical="center" wrapText="1"/>
    </xf>
    <xf numFmtId="49" fontId="19" fillId="0" borderId="5" xfId="0" applyNumberFormat="1" applyFont="1" applyFill="1" applyBorder="1" applyAlignment="1">
      <alignment horizontal="left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/>
    <xf numFmtId="0" fontId="13" fillId="0" borderId="0" xfId="1" applyFont="1" applyFill="1" applyBorder="1"/>
    <xf numFmtId="0" fontId="13" fillId="0" borderId="0" xfId="0" applyFont="1" applyFill="1" applyAlignment="1">
      <alignment vertical="center" wrapText="1"/>
    </xf>
    <xf numFmtId="0" fontId="2" fillId="0" borderId="2" xfId="0" applyFont="1" applyBorder="1" applyAlignment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5" fillId="0" borderId="0" xfId="8" applyFont="1" applyFill="1" applyAlignment="1">
      <alignment horizontal="left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/>
    <xf numFmtId="0" fontId="2" fillId="0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left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16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14" fillId="0" borderId="0" xfId="0" applyFont="1" applyFill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left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0" fontId="2" fillId="0" borderId="22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3" xfId="5"/>
    <cellStyle name="Обычный 4" xfId="6"/>
    <cellStyle name="Обычный_контроль металла КА 6, п-206,210, 211 2" xfId="7"/>
    <cellStyle name="Обычный_Лист1" xfId="8"/>
    <cellStyle name="Хвост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82"/>
  <sheetViews>
    <sheetView tabSelected="1" view="pageBreakPreview" zoomScaleNormal="100" zoomScaleSheetLayoutView="100" workbookViewId="0">
      <selection activeCell="C12" sqref="C12:C13"/>
    </sheetView>
  </sheetViews>
  <sheetFormatPr defaultRowHeight="12.75" x14ac:dyDescent="0.2"/>
  <cols>
    <col min="1" max="1" width="4.5703125" style="21" customWidth="1"/>
    <col min="2" max="2" width="22.5703125" style="21" customWidth="1"/>
    <col min="3" max="3" width="7.85546875" style="21" customWidth="1"/>
    <col min="4" max="4" width="8.28515625" style="21" customWidth="1"/>
    <col min="5" max="5" width="6.28515625" style="21" customWidth="1"/>
    <col min="6" max="6" width="11.140625" style="21" customWidth="1"/>
    <col min="7" max="7" width="10.140625" style="21" customWidth="1"/>
    <col min="8" max="8" width="6.5703125" style="21" customWidth="1"/>
    <col min="9" max="9" width="6.28515625" style="21" customWidth="1"/>
    <col min="10" max="10" width="4.7109375" style="21" customWidth="1"/>
    <col min="11" max="11" width="13.5703125" style="21" customWidth="1"/>
    <col min="12" max="12" width="11.85546875" style="21" customWidth="1"/>
    <col min="13" max="13" width="8.28515625" style="21" customWidth="1"/>
    <col min="14" max="14" width="5.85546875" style="21" customWidth="1"/>
    <col min="15" max="15" width="7.5703125" style="21" customWidth="1"/>
    <col min="16" max="16" width="9" style="21" customWidth="1"/>
    <col min="17" max="16384" width="9.140625" style="21"/>
  </cols>
  <sheetData>
    <row r="1" spans="1:136" s="1" customFormat="1" ht="16.5" customHeight="1" x14ac:dyDescent="0.25">
      <c r="A1" s="30"/>
      <c r="B1" s="31"/>
      <c r="C1" s="31"/>
      <c r="D1" s="32"/>
      <c r="E1" s="33"/>
      <c r="F1" s="33"/>
      <c r="G1" s="33"/>
      <c r="H1" s="34"/>
      <c r="I1" s="33"/>
      <c r="J1" s="33"/>
      <c r="K1" s="33"/>
      <c r="L1" s="33"/>
      <c r="M1" s="16"/>
      <c r="N1" s="16"/>
      <c r="O1" s="16"/>
      <c r="P1" s="16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</row>
    <row r="2" spans="1:136" ht="14.25" customHeight="1" x14ac:dyDescent="0.25">
      <c r="A2" s="35"/>
      <c r="B2" s="35"/>
      <c r="C2" s="36"/>
      <c r="D2" s="36"/>
      <c r="E2" s="36"/>
      <c r="F2" s="36"/>
      <c r="G2" s="36"/>
      <c r="H2" s="36"/>
      <c r="L2" s="121" t="s">
        <v>0</v>
      </c>
      <c r="M2" s="121"/>
      <c r="N2" s="121"/>
      <c r="O2" s="121"/>
      <c r="R2" s="99"/>
    </row>
    <row r="3" spans="1:136" ht="15.75" x14ac:dyDescent="0.25">
      <c r="A3" s="37"/>
      <c r="B3" s="19"/>
      <c r="C3" s="38"/>
      <c r="D3" s="38"/>
      <c r="E3" s="10"/>
      <c r="F3" s="36"/>
      <c r="G3" s="39"/>
      <c r="H3" s="39"/>
      <c r="L3" s="99" t="s">
        <v>63</v>
      </c>
      <c r="M3" s="101"/>
      <c r="N3" s="101"/>
      <c r="O3" s="101"/>
    </row>
    <row r="4" spans="1:136" ht="15.75" x14ac:dyDescent="0.25">
      <c r="A4" s="37"/>
      <c r="B4" s="19"/>
      <c r="C4" s="38"/>
      <c r="D4" s="38"/>
      <c r="E4" s="10"/>
      <c r="F4" s="36"/>
      <c r="G4" s="39"/>
      <c r="H4" s="39"/>
      <c r="L4" s="99" t="s">
        <v>64</v>
      </c>
      <c r="M4" s="61"/>
      <c r="N4" s="61"/>
      <c r="O4" s="61"/>
      <c r="R4" s="99"/>
    </row>
    <row r="5" spans="1:136" ht="15.75" x14ac:dyDescent="0.25">
      <c r="A5" s="37"/>
      <c r="B5" s="19"/>
      <c r="C5" s="38"/>
      <c r="D5" s="38"/>
      <c r="E5" s="10"/>
      <c r="F5" s="36"/>
      <c r="G5" s="39"/>
      <c r="H5" s="39"/>
      <c r="L5" s="99" t="s">
        <v>65</v>
      </c>
      <c r="M5" s="61"/>
      <c r="N5" s="61"/>
      <c r="O5" s="61"/>
      <c r="R5" s="99"/>
    </row>
    <row r="6" spans="1:136" ht="15.75" x14ac:dyDescent="0.25">
      <c r="A6" s="37"/>
      <c r="B6" s="19"/>
      <c r="C6" s="38"/>
      <c r="D6" s="38"/>
      <c r="E6" s="10"/>
      <c r="F6" s="36"/>
      <c r="G6" s="39"/>
      <c r="H6" s="39"/>
      <c r="L6" s="100" t="s">
        <v>66</v>
      </c>
      <c r="M6" s="101"/>
      <c r="N6" s="101"/>
      <c r="O6" s="101"/>
      <c r="P6" s="101"/>
    </row>
    <row r="7" spans="1:136" ht="15.75" x14ac:dyDescent="0.25">
      <c r="A7" s="38"/>
      <c r="B7" s="38"/>
      <c r="C7" s="38"/>
      <c r="D7" s="38"/>
      <c r="E7" s="10"/>
      <c r="F7" s="36"/>
      <c r="G7" s="39"/>
      <c r="H7" s="39"/>
      <c r="L7" s="99" t="s">
        <v>67</v>
      </c>
      <c r="M7" s="19"/>
      <c r="N7" s="19"/>
      <c r="O7" s="19"/>
    </row>
    <row r="8" spans="1:136" ht="15.75" x14ac:dyDescent="0.25">
      <c r="A8" s="38"/>
      <c r="B8" s="38"/>
      <c r="C8" s="38"/>
      <c r="D8" s="38"/>
      <c r="E8" s="10"/>
      <c r="F8" s="36"/>
      <c r="G8" s="39"/>
      <c r="H8" s="39"/>
      <c r="L8" s="19"/>
      <c r="M8" s="19"/>
      <c r="N8" s="19"/>
      <c r="O8" s="19"/>
    </row>
    <row r="9" spans="1:136" ht="19.5" customHeight="1" x14ac:dyDescent="0.3">
      <c r="A9" s="142" t="s">
        <v>62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</row>
    <row r="10" spans="1:136" ht="75" customHeight="1" x14ac:dyDescent="0.3">
      <c r="A10" s="143" t="s">
        <v>70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</row>
    <row r="11" spans="1:136" x14ac:dyDescent="0.2">
      <c r="A11" s="141" t="s">
        <v>38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</row>
    <row r="12" spans="1:136" ht="12.75" customHeight="1" x14ac:dyDescent="0.2">
      <c r="A12" s="133" t="s">
        <v>1</v>
      </c>
      <c r="B12" s="133" t="s">
        <v>2</v>
      </c>
      <c r="C12" s="133" t="s">
        <v>3</v>
      </c>
      <c r="D12" s="133" t="s">
        <v>4</v>
      </c>
      <c r="E12" s="133" t="s">
        <v>5</v>
      </c>
      <c r="F12" s="133" t="s">
        <v>6</v>
      </c>
      <c r="G12" s="133" t="s">
        <v>7</v>
      </c>
      <c r="H12" s="133" t="s">
        <v>8</v>
      </c>
      <c r="I12" s="133" t="s">
        <v>9</v>
      </c>
      <c r="J12" s="133"/>
      <c r="K12" s="134" t="s">
        <v>10</v>
      </c>
      <c r="L12" s="135"/>
      <c r="M12" s="135"/>
      <c r="N12" s="135"/>
      <c r="O12" s="136"/>
      <c r="P12" s="133" t="s">
        <v>11</v>
      </c>
    </row>
    <row r="13" spans="1:136" ht="36.75" customHeight="1" x14ac:dyDescent="0.2">
      <c r="A13" s="133"/>
      <c r="B13" s="133"/>
      <c r="C13" s="133"/>
      <c r="D13" s="133"/>
      <c r="E13" s="133"/>
      <c r="F13" s="133"/>
      <c r="G13" s="133"/>
      <c r="H13" s="133"/>
      <c r="I13" s="2" t="s">
        <v>26</v>
      </c>
      <c r="J13" s="2" t="s">
        <v>27</v>
      </c>
      <c r="K13" s="2" t="s">
        <v>12</v>
      </c>
      <c r="L13" s="2" t="s">
        <v>13</v>
      </c>
      <c r="M13" s="2" t="s">
        <v>14</v>
      </c>
      <c r="N13" s="2" t="s">
        <v>15</v>
      </c>
      <c r="O13" s="2" t="s">
        <v>16</v>
      </c>
      <c r="P13" s="133"/>
    </row>
    <row r="14" spans="1:136" ht="13.5" thickBot="1" x14ac:dyDescent="0.25">
      <c r="A14" s="27">
        <v>1</v>
      </c>
      <c r="B14" s="27">
        <v>2</v>
      </c>
      <c r="C14" s="27">
        <v>3</v>
      </c>
      <c r="D14" s="27">
        <v>4</v>
      </c>
      <c r="E14" s="27">
        <v>5</v>
      </c>
      <c r="F14" s="27">
        <v>6</v>
      </c>
      <c r="G14" s="27">
        <v>7</v>
      </c>
      <c r="H14" s="27">
        <v>8</v>
      </c>
      <c r="I14" s="27">
        <v>9</v>
      </c>
      <c r="J14" s="27">
        <v>10</v>
      </c>
      <c r="K14" s="27">
        <v>11</v>
      </c>
      <c r="L14" s="27"/>
      <c r="M14" s="27"/>
      <c r="N14" s="27">
        <v>12</v>
      </c>
      <c r="O14" s="27">
        <v>13</v>
      </c>
      <c r="P14" s="27">
        <v>14</v>
      </c>
    </row>
    <row r="15" spans="1:136" s="24" customFormat="1" ht="17.25" customHeight="1" x14ac:dyDescent="0.2">
      <c r="A15" s="137" t="s">
        <v>47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9"/>
    </row>
    <row r="16" spans="1:136" s="24" customFormat="1" ht="17.25" customHeight="1" x14ac:dyDescent="0.2">
      <c r="A16" s="75" t="s">
        <v>48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4"/>
    </row>
    <row r="17" spans="1:17" s="24" customFormat="1" ht="31.5" x14ac:dyDescent="0.2">
      <c r="A17" s="106">
        <v>1</v>
      </c>
      <c r="B17" s="126" t="s">
        <v>37</v>
      </c>
      <c r="C17" s="131" t="s">
        <v>46</v>
      </c>
      <c r="D17" s="125">
        <v>273</v>
      </c>
      <c r="E17" s="125">
        <v>18</v>
      </c>
      <c r="F17" s="145" t="s">
        <v>17</v>
      </c>
      <c r="G17" s="131"/>
      <c r="H17" s="127">
        <v>80</v>
      </c>
      <c r="I17" s="123">
        <f>E17*1.36</f>
        <v>24.48</v>
      </c>
      <c r="J17" s="123">
        <f>E17*0.0887</f>
        <v>1.5966</v>
      </c>
      <c r="K17" s="62" t="s">
        <v>34</v>
      </c>
      <c r="L17" s="63" t="s">
        <v>36</v>
      </c>
      <c r="M17" s="64">
        <v>1.24</v>
      </c>
      <c r="N17" s="65" t="s">
        <v>28</v>
      </c>
      <c r="O17" s="64">
        <f>SUM(J17:J17)*M17</f>
        <v>1.979784</v>
      </c>
      <c r="P17" s="66" t="s">
        <v>18</v>
      </c>
    </row>
    <row r="18" spans="1:17" s="24" customFormat="1" ht="22.5" x14ac:dyDescent="0.2">
      <c r="A18" s="106"/>
      <c r="B18" s="112"/>
      <c r="C18" s="103"/>
      <c r="D18" s="103"/>
      <c r="E18" s="103"/>
      <c r="F18" s="116"/>
      <c r="G18" s="103"/>
      <c r="H18" s="122"/>
      <c r="I18" s="124"/>
      <c r="J18" s="130"/>
      <c r="K18" s="5" t="s">
        <v>35</v>
      </c>
      <c r="L18" s="13" t="s">
        <v>33</v>
      </c>
      <c r="M18" s="3">
        <v>2.9</v>
      </c>
      <c r="N18" s="15" t="s">
        <v>31</v>
      </c>
      <c r="O18" s="25">
        <v>1.2179999999999999E-3</v>
      </c>
      <c r="P18" s="28" t="s">
        <v>18</v>
      </c>
    </row>
    <row r="19" spans="1:17" s="4" customFormat="1" ht="21" customHeight="1" x14ac:dyDescent="0.2">
      <c r="A19" s="106"/>
      <c r="B19" s="112" t="s">
        <v>49</v>
      </c>
      <c r="C19" s="103"/>
      <c r="D19" s="103"/>
      <c r="E19" s="103"/>
      <c r="F19" s="103"/>
      <c r="G19" s="116" t="s">
        <v>32</v>
      </c>
      <c r="H19" s="122"/>
      <c r="I19" s="120">
        <f>I17*0.6</f>
        <v>14.687999999999999</v>
      </c>
      <c r="J19" s="120"/>
      <c r="K19" s="5" t="s">
        <v>19</v>
      </c>
      <c r="L19" s="13" t="s">
        <v>20</v>
      </c>
      <c r="M19" s="14">
        <v>4.5999999999999999E-3</v>
      </c>
      <c r="N19" s="15" t="s">
        <v>31</v>
      </c>
      <c r="O19" s="57">
        <f>I19*M19</f>
        <v>6.7564799999999994E-2</v>
      </c>
      <c r="P19" s="28" t="s">
        <v>18</v>
      </c>
    </row>
    <row r="20" spans="1:17" s="4" customFormat="1" ht="21" customHeight="1" x14ac:dyDescent="0.2">
      <c r="A20" s="106"/>
      <c r="B20" s="112"/>
      <c r="C20" s="103"/>
      <c r="D20" s="103"/>
      <c r="E20" s="103"/>
      <c r="F20" s="103"/>
      <c r="G20" s="116"/>
      <c r="H20" s="122"/>
      <c r="I20" s="120"/>
      <c r="J20" s="120"/>
      <c r="K20" s="5" t="s">
        <v>21</v>
      </c>
      <c r="L20" s="13" t="s">
        <v>22</v>
      </c>
      <c r="M20" s="12">
        <v>1.4999999999999999E-2</v>
      </c>
      <c r="N20" s="15" t="s">
        <v>31</v>
      </c>
      <c r="O20" s="25">
        <v>7.3999999999999996E-5</v>
      </c>
      <c r="P20" s="28" t="s">
        <v>18</v>
      </c>
    </row>
    <row r="21" spans="1:17" s="4" customFormat="1" ht="22.15" customHeight="1" x14ac:dyDescent="0.2">
      <c r="A21" s="106"/>
      <c r="B21" s="112" t="s">
        <v>50</v>
      </c>
      <c r="C21" s="103"/>
      <c r="D21" s="103"/>
      <c r="E21" s="103"/>
      <c r="F21" s="114"/>
      <c r="G21" s="116" t="s">
        <v>32</v>
      </c>
      <c r="H21" s="114"/>
      <c r="I21" s="120">
        <f>I17-I19</f>
        <v>9.7920000000000016</v>
      </c>
      <c r="J21" s="120"/>
      <c r="K21" s="5" t="s">
        <v>19</v>
      </c>
      <c r="L21" s="13" t="s">
        <v>23</v>
      </c>
      <c r="M21" s="12">
        <v>5.0000000000000001E-3</v>
      </c>
      <c r="N21" s="15" t="s">
        <v>31</v>
      </c>
      <c r="O21" s="57">
        <f>I21*M21</f>
        <v>4.896000000000001E-2</v>
      </c>
      <c r="P21" s="28" t="s">
        <v>18</v>
      </c>
    </row>
    <row r="22" spans="1:17" s="4" customFormat="1" ht="20.45" customHeight="1" x14ac:dyDescent="0.2">
      <c r="A22" s="140"/>
      <c r="B22" s="112"/>
      <c r="C22" s="103"/>
      <c r="D22" s="103"/>
      <c r="E22" s="103"/>
      <c r="F22" s="114"/>
      <c r="G22" s="116"/>
      <c r="H22" s="114"/>
      <c r="I22" s="120"/>
      <c r="J22" s="120"/>
      <c r="K22" s="5" t="s">
        <v>21</v>
      </c>
      <c r="L22" s="13" t="s">
        <v>24</v>
      </c>
      <c r="M22" s="57">
        <v>0.02</v>
      </c>
      <c r="N22" s="15" t="s">
        <v>31</v>
      </c>
      <c r="O22" s="25">
        <v>4.1999999999999998E-5</v>
      </c>
      <c r="P22" s="28" t="s">
        <v>18</v>
      </c>
    </row>
    <row r="23" spans="1:17" s="4" customFormat="1" ht="31.5" x14ac:dyDescent="0.2">
      <c r="A23" s="105">
        <v>2</v>
      </c>
      <c r="B23" s="112" t="s">
        <v>37</v>
      </c>
      <c r="C23" s="131" t="s">
        <v>46</v>
      </c>
      <c r="D23" s="104">
        <v>426</v>
      </c>
      <c r="E23" s="104">
        <v>37</v>
      </c>
      <c r="F23" s="116" t="s">
        <v>17</v>
      </c>
      <c r="G23" s="103"/>
      <c r="H23" s="122">
        <v>80</v>
      </c>
      <c r="I23" s="120">
        <f>E23*1.84</f>
        <v>68.08</v>
      </c>
      <c r="J23" s="120">
        <f>E23*0.1271</f>
        <v>4.7027000000000001</v>
      </c>
      <c r="K23" s="29" t="s">
        <v>34</v>
      </c>
      <c r="L23" s="11" t="s">
        <v>36</v>
      </c>
      <c r="M23" s="57">
        <v>1.24</v>
      </c>
      <c r="N23" s="58" t="s">
        <v>28</v>
      </c>
      <c r="O23" s="57">
        <f>SUM(J23:J24)*M23</f>
        <v>5.8313480000000002</v>
      </c>
      <c r="P23" s="28" t="s">
        <v>18</v>
      </c>
      <c r="Q23" s="22"/>
    </row>
    <row r="24" spans="1:17" s="4" customFormat="1" ht="20.45" customHeight="1" x14ac:dyDescent="0.2">
      <c r="A24" s="106"/>
      <c r="B24" s="112"/>
      <c r="C24" s="103"/>
      <c r="D24" s="103"/>
      <c r="E24" s="103"/>
      <c r="F24" s="116"/>
      <c r="G24" s="103"/>
      <c r="H24" s="122"/>
      <c r="I24" s="120"/>
      <c r="J24" s="120"/>
      <c r="K24" s="5" t="s">
        <v>35</v>
      </c>
      <c r="L24" s="13" t="s">
        <v>33</v>
      </c>
      <c r="M24" s="3">
        <v>2.9</v>
      </c>
      <c r="N24" s="15" t="s">
        <v>31</v>
      </c>
      <c r="O24" s="25">
        <v>3.8570000000000002E-3</v>
      </c>
      <c r="P24" s="28" t="s">
        <v>18</v>
      </c>
      <c r="Q24" s="22"/>
    </row>
    <row r="25" spans="1:17" s="24" customFormat="1" ht="27" customHeight="1" x14ac:dyDescent="0.2">
      <c r="A25" s="106"/>
      <c r="B25" s="112" t="s">
        <v>49</v>
      </c>
      <c r="C25" s="103"/>
      <c r="D25" s="103"/>
      <c r="E25" s="103"/>
      <c r="F25" s="103"/>
      <c r="G25" s="116" t="s">
        <v>32</v>
      </c>
      <c r="H25" s="122"/>
      <c r="I25" s="120">
        <f>I23*0.65</f>
        <v>44.252000000000002</v>
      </c>
      <c r="J25" s="120"/>
      <c r="K25" s="5" t="s">
        <v>19</v>
      </c>
      <c r="L25" s="13" t="s">
        <v>20</v>
      </c>
      <c r="M25" s="14">
        <v>4.5999999999999999E-3</v>
      </c>
      <c r="N25" s="15" t="s">
        <v>31</v>
      </c>
      <c r="O25" s="57">
        <f>I25*M25</f>
        <v>0.2035592</v>
      </c>
      <c r="P25" s="28" t="s">
        <v>18</v>
      </c>
    </row>
    <row r="26" spans="1:17" s="4" customFormat="1" ht="27" customHeight="1" x14ac:dyDescent="0.2">
      <c r="A26" s="106"/>
      <c r="B26" s="112"/>
      <c r="C26" s="103"/>
      <c r="D26" s="103"/>
      <c r="E26" s="103"/>
      <c r="F26" s="103"/>
      <c r="G26" s="116"/>
      <c r="H26" s="122"/>
      <c r="I26" s="120"/>
      <c r="J26" s="120"/>
      <c r="K26" s="5" t="s">
        <v>21</v>
      </c>
      <c r="L26" s="13" t="s">
        <v>22</v>
      </c>
      <c r="M26" s="12">
        <v>1.4999999999999999E-2</v>
      </c>
      <c r="N26" s="15" t="s">
        <v>31</v>
      </c>
      <c r="O26" s="25">
        <v>1.25E-4</v>
      </c>
      <c r="P26" s="28" t="s">
        <v>18</v>
      </c>
    </row>
    <row r="27" spans="1:17" s="4" customFormat="1" ht="23.25" customHeight="1" x14ac:dyDescent="0.2">
      <c r="A27" s="106"/>
      <c r="B27" s="112" t="s">
        <v>50</v>
      </c>
      <c r="C27" s="103"/>
      <c r="D27" s="114"/>
      <c r="E27" s="114"/>
      <c r="F27" s="114"/>
      <c r="G27" s="116" t="s">
        <v>32</v>
      </c>
      <c r="H27" s="114"/>
      <c r="I27" s="120">
        <f>I23-I25</f>
        <v>23.827999999999996</v>
      </c>
      <c r="J27" s="120"/>
      <c r="K27" s="5" t="s">
        <v>19</v>
      </c>
      <c r="L27" s="13" t="s">
        <v>23</v>
      </c>
      <c r="M27" s="12">
        <v>5.0000000000000001E-3</v>
      </c>
      <c r="N27" s="15" t="s">
        <v>31</v>
      </c>
      <c r="O27" s="57">
        <f>I27*M27</f>
        <v>0.11913999999999998</v>
      </c>
      <c r="P27" s="28" t="s">
        <v>18</v>
      </c>
    </row>
    <row r="28" spans="1:17" s="4" customFormat="1" ht="31.5" customHeight="1" x14ac:dyDescent="0.2">
      <c r="A28" s="140"/>
      <c r="B28" s="112"/>
      <c r="C28" s="132"/>
      <c r="D28" s="114"/>
      <c r="E28" s="114"/>
      <c r="F28" s="114"/>
      <c r="G28" s="116"/>
      <c r="H28" s="114"/>
      <c r="I28" s="120"/>
      <c r="J28" s="120"/>
      <c r="K28" s="5" t="s">
        <v>21</v>
      </c>
      <c r="L28" s="13" t="s">
        <v>24</v>
      </c>
      <c r="M28" s="57">
        <v>0.02</v>
      </c>
      <c r="N28" s="15" t="s">
        <v>31</v>
      </c>
      <c r="O28" s="25">
        <v>7.1000000000000005E-5</v>
      </c>
      <c r="P28" s="28" t="s">
        <v>18</v>
      </c>
    </row>
    <row r="29" spans="1:17" s="4" customFormat="1" ht="31.5" x14ac:dyDescent="0.2">
      <c r="A29" s="105">
        <v>3</v>
      </c>
      <c r="B29" s="112" t="s">
        <v>37</v>
      </c>
      <c r="C29" s="103" t="s">
        <v>46</v>
      </c>
      <c r="D29" s="104">
        <v>530</v>
      </c>
      <c r="E29" s="104">
        <v>3.5</v>
      </c>
      <c r="F29" s="116" t="s">
        <v>17</v>
      </c>
      <c r="G29" s="103"/>
      <c r="H29" s="122">
        <v>80</v>
      </c>
      <c r="I29" s="120">
        <f>E29*2.163</f>
        <v>7.5704999999999991</v>
      </c>
      <c r="J29" s="120">
        <f>E29*0.153</f>
        <v>0.53549999999999998</v>
      </c>
      <c r="K29" s="29" t="s">
        <v>34</v>
      </c>
      <c r="L29" s="11" t="s">
        <v>36</v>
      </c>
      <c r="M29" s="57">
        <v>1.24</v>
      </c>
      <c r="N29" s="58" t="s">
        <v>28</v>
      </c>
      <c r="O29" s="57">
        <f>SUM(J29:J30)*M29</f>
        <v>0.66401999999999994</v>
      </c>
      <c r="P29" s="28" t="s">
        <v>18</v>
      </c>
      <c r="Q29" s="22"/>
    </row>
    <row r="30" spans="1:17" s="4" customFormat="1" ht="20.45" customHeight="1" x14ac:dyDescent="0.2">
      <c r="A30" s="106"/>
      <c r="B30" s="112"/>
      <c r="C30" s="103"/>
      <c r="D30" s="103"/>
      <c r="E30" s="103"/>
      <c r="F30" s="116"/>
      <c r="G30" s="103"/>
      <c r="H30" s="122"/>
      <c r="I30" s="120"/>
      <c r="J30" s="120"/>
      <c r="K30" s="5" t="s">
        <v>35</v>
      </c>
      <c r="L30" s="13" t="s">
        <v>33</v>
      </c>
      <c r="M30" s="3">
        <v>2.9</v>
      </c>
      <c r="N30" s="15" t="s">
        <v>31</v>
      </c>
      <c r="O30" s="25">
        <v>3.8570000000000002E-3</v>
      </c>
      <c r="P30" s="28" t="s">
        <v>18</v>
      </c>
      <c r="Q30" s="22"/>
    </row>
    <row r="31" spans="1:17" s="24" customFormat="1" ht="22.5" customHeight="1" x14ac:dyDescent="0.2">
      <c r="A31" s="106"/>
      <c r="B31" s="112" t="s">
        <v>49</v>
      </c>
      <c r="C31" s="103"/>
      <c r="D31" s="103"/>
      <c r="E31" s="103"/>
      <c r="F31" s="103"/>
      <c r="G31" s="116" t="s">
        <v>32</v>
      </c>
      <c r="H31" s="122"/>
      <c r="I31" s="120">
        <f>I29*0.4</f>
        <v>3.0282</v>
      </c>
      <c r="J31" s="120"/>
      <c r="K31" s="5" t="s">
        <v>19</v>
      </c>
      <c r="L31" s="13" t="s">
        <v>20</v>
      </c>
      <c r="M31" s="14">
        <v>4.5999999999999999E-3</v>
      </c>
      <c r="N31" s="15" t="s">
        <v>31</v>
      </c>
      <c r="O31" s="57">
        <f>I31*M31</f>
        <v>1.392972E-2</v>
      </c>
      <c r="P31" s="28" t="s">
        <v>18</v>
      </c>
    </row>
    <row r="32" spans="1:17" s="4" customFormat="1" ht="27" customHeight="1" x14ac:dyDescent="0.2">
      <c r="A32" s="106"/>
      <c r="B32" s="112"/>
      <c r="C32" s="103"/>
      <c r="D32" s="103"/>
      <c r="E32" s="103"/>
      <c r="F32" s="103"/>
      <c r="G32" s="116"/>
      <c r="H32" s="122"/>
      <c r="I32" s="120"/>
      <c r="J32" s="120"/>
      <c r="K32" s="5" t="s">
        <v>21</v>
      </c>
      <c r="L32" s="13" t="s">
        <v>22</v>
      </c>
      <c r="M32" s="12">
        <v>1.4999999999999999E-2</v>
      </c>
      <c r="N32" s="15" t="s">
        <v>31</v>
      </c>
      <c r="O32" s="25">
        <v>1.25E-4</v>
      </c>
      <c r="P32" s="28" t="s">
        <v>18</v>
      </c>
    </row>
    <row r="33" spans="1:17" s="4" customFormat="1" ht="23.25" customHeight="1" x14ac:dyDescent="0.2">
      <c r="A33" s="106"/>
      <c r="B33" s="112" t="s">
        <v>50</v>
      </c>
      <c r="C33" s="103"/>
      <c r="D33" s="114"/>
      <c r="E33" s="114"/>
      <c r="F33" s="114"/>
      <c r="G33" s="116" t="s">
        <v>32</v>
      </c>
      <c r="H33" s="114"/>
      <c r="I33" s="120">
        <f>I29-I31</f>
        <v>4.5422999999999991</v>
      </c>
      <c r="J33" s="120"/>
      <c r="K33" s="5" t="s">
        <v>19</v>
      </c>
      <c r="L33" s="13" t="s">
        <v>23</v>
      </c>
      <c r="M33" s="12">
        <v>5.0000000000000001E-3</v>
      </c>
      <c r="N33" s="15" t="s">
        <v>31</v>
      </c>
      <c r="O33" s="57">
        <f>I33*M33</f>
        <v>2.2711499999999996E-2</v>
      </c>
      <c r="P33" s="28" t="s">
        <v>18</v>
      </c>
    </row>
    <row r="34" spans="1:17" s="4" customFormat="1" ht="31.5" customHeight="1" x14ac:dyDescent="0.2">
      <c r="A34" s="140"/>
      <c r="B34" s="112"/>
      <c r="C34" s="103"/>
      <c r="D34" s="114"/>
      <c r="E34" s="114"/>
      <c r="F34" s="114"/>
      <c r="G34" s="116"/>
      <c r="H34" s="114"/>
      <c r="I34" s="120"/>
      <c r="J34" s="120"/>
      <c r="K34" s="5" t="s">
        <v>21</v>
      </c>
      <c r="L34" s="13" t="s">
        <v>24</v>
      </c>
      <c r="M34" s="57">
        <v>0.02</v>
      </c>
      <c r="N34" s="15" t="s">
        <v>31</v>
      </c>
      <c r="O34" s="25">
        <v>7.1000000000000005E-5</v>
      </c>
      <c r="P34" s="28" t="s">
        <v>18</v>
      </c>
    </row>
    <row r="35" spans="1:17" s="4" customFormat="1" ht="31.5" x14ac:dyDescent="0.2">
      <c r="A35" s="105">
        <v>4</v>
      </c>
      <c r="B35" s="112" t="s">
        <v>37</v>
      </c>
      <c r="C35" s="131" t="s">
        <v>46</v>
      </c>
      <c r="D35" s="104">
        <v>325</v>
      </c>
      <c r="E35" s="104">
        <v>1</v>
      </c>
      <c r="F35" s="116" t="s">
        <v>17</v>
      </c>
      <c r="G35" s="103"/>
      <c r="H35" s="122">
        <v>80</v>
      </c>
      <c r="I35" s="120">
        <f>E35*1.002</f>
        <v>1.002</v>
      </c>
      <c r="J35" s="120">
        <f>E35*0.06</f>
        <v>0.06</v>
      </c>
      <c r="K35" s="29" t="s">
        <v>34</v>
      </c>
      <c r="L35" s="11" t="s">
        <v>36</v>
      </c>
      <c r="M35" s="57">
        <v>1.24</v>
      </c>
      <c r="N35" s="58" t="s">
        <v>28</v>
      </c>
      <c r="O35" s="57">
        <f>SUM(J35:J36)*M35</f>
        <v>7.4399999999999994E-2</v>
      </c>
      <c r="P35" s="28" t="s">
        <v>18</v>
      </c>
      <c r="Q35" s="22"/>
    </row>
    <row r="36" spans="1:17" s="4" customFormat="1" ht="20.45" customHeight="1" x14ac:dyDescent="0.2">
      <c r="A36" s="106"/>
      <c r="B36" s="112"/>
      <c r="C36" s="103"/>
      <c r="D36" s="103"/>
      <c r="E36" s="103"/>
      <c r="F36" s="116"/>
      <c r="G36" s="103"/>
      <c r="H36" s="122"/>
      <c r="I36" s="120"/>
      <c r="J36" s="120"/>
      <c r="K36" s="5" t="s">
        <v>35</v>
      </c>
      <c r="L36" s="13" t="s">
        <v>33</v>
      </c>
      <c r="M36" s="3">
        <v>2.9</v>
      </c>
      <c r="N36" s="15" t="s">
        <v>31</v>
      </c>
      <c r="O36" s="25">
        <v>3.8570000000000002E-3</v>
      </c>
      <c r="P36" s="28" t="s">
        <v>18</v>
      </c>
      <c r="Q36" s="22"/>
    </row>
    <row r="37" spans="1:17" s="24" customFormat="1" ht="16.5" customHeight="1" x14ac:dyDescent="0.2">
      <c r="A37" s="106"/>
      <c r="B37" s="112" t="s">
        <v>49</v>
      </c>
      <c r="C37" s="103"/>
      <c r="D37" s="103"/>
      <c r="E37" s="103"/>
      <c r="F37" s="103"/>
      <c r="G37" s="116" t="s">
        <v>32</v>
      </c>
      <c r="H37" s="122"/>
      <c r="I37" s="120">
        <f>I35*0.2</f>
        <v>0.20040000000000002</v>
      </c>
      <c r="J37" s="120"/>
      <c r="K37" s="5" t="s">
        <v>19</v>
      </c>
      <c r="L37" s="13" t="s">
        <v>20</v>
      </c>
      <c r="M37" s="14">
        <v>4.5999999999999999E-3</v>
      </c>
      <c r="N37" s="15" t="s">
        <v>31</v>
      </c>
      <c r="O37" s="57">
        <f>I37*M37</f>
        <v>9.2184000000000005E-4</v>
      </c>
      <c r="P37" s="28" t="s">
        <v>18</v>
      </c>
    </row>
    <row r="38" spans="1:17" s="4" customFormat="1" ht="27" customHeight="1" x14ac:dyDescent="0.2">
      <c r="A38" s="106"/>
      <c r="B38" s="112"/>
      <c r="C38" s="103"/>
      <c r="D38" s="103"/>
      <c r="E38" s="103"/>
      <c r="F38" s="103"/>
      <c r="G38" s="116"/>
      <c r="H38" s="122"/>
      <c r="I38" s="120"/>
      <c r="J38" s="120"/>
      <c r="K38" s="5" t="s">
        <v>21</v>
      </c>
      <c r="L38" s="13" t="s">
        <v>22</v>
      </c>
      <c r="M38" s="12">
        <v>1.4999999999999999E-2</v>
      </c>
      <c r="N38" s="15" t="s">
        <v>31</v>
      </c>
      <c r="O38" s="25">
        <v>1.25E-4</v>
      </c>
      <c r="P38" s="28" t="s">
        <v>18</v>
      </c>
    </row>
    <row r="39" spans="1:17" s="4" customFormat="1" ht="23.25" customHeight="1" x14ac:dyDescent="0.2">
      <c r="A39" s="106"/>
      <c r="B39" s="112" t="s">
        <v>50</v>
      </c>
      <c r="C39" s="103"/>
      <c r="D39" s="114"/>
      <c r="E39" s="114"/>
      <c r="F39" s="114"/>
      <c r="G39" s="116" t="s">
        <v>32</v>
      </c>
      <c r="H39" s="114"/>
      <c r="I39" s="120">
        <f>I35-I37</f>
        <v>0.80159999999999998</v>
      </c>
      <c r="J39" s="120"/>
      <c r="K39" s="5" t="s">
        <v>19</v>
      </c>
      <c r="L39" s="13" t="s">
        <v>23</v>
      </c>
      <c r="M39" s="12">
        <v>5.0000000000000001E-3</v>
      </c>
      <c r="N39" s="15" t="s">
        <v>31</v>
      </c>
      <c r="O39" s="57">
        <f>I39*M39</f>
        <v>4.0080000000000003E-3</v>
      </c>
      <c r="P39" s="28" t="s">
        <v>18</v>
      </c>
    </row>
    <row r="40" spans="1:17" s="4" customFormat="1" ht="31.5" customHeight="1" thickBot="1" x14ac:dyDescent="0.25">
      <c r="A40" s="107"/>
      <c r="B40" s="113"/>
      <c r="C40" s="144"/>
      <c r="D40" s="115"/>
      <c r="E40" s="115"/>
      <c r="F40" s="115"/>
      <c r="G40" s="117"/>
      <c r="H40" s="115"/>
      <c r="I40" s="128"/>
      <c r="J40" s="128"/>
      <c r="K40" s="67" t="s">
        <v>21</v>
      </c>
      <c r="L40" s="68" t="s">
        <v>24</v>
      </c>
      <c r="M40" s="69">
        <v>0.02</v>
      </c>
      <c r="N40" s="70" t="s">
        <v>31</v>
      </c>
      <c r="O40" s="71">
        <v>7.1000000000000005E-5</v>
      </c>
      <c r="P40" s="72" t="s">
        <v>18</v>
      </c>
    </row>
    <row r="41" spans="1:17" s="4" customFormat="1" ht="13.5" thickBot="1" x14ac:dyDescent="0.25">
      <c r="A41" s="137" t="s">
        <v>60</v>
      </c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9"/>
    </row>
    <row r="42" spans="1:17" s="4" customFormat="1" ht="31.5" customHeight="1" x14ac:dyDescent="0.2">
      <c r="A42" s="146">
        <v>5</v>
      </c>
      <c r="B42" s="148" t="s">
        <v>37</v>
      </c>
      <c r="C42" s="149" t="s">
        <v>51</v>
      </c>
      <c r="D42" s="150">
        <v>273</v>
      </c>
      <c r="E42" s="150">
        <v>150</v>
      </c>
      <c r="F42" s="151" t="s">
        <v>17</v>
      </c>
      <c r="G42" s="149"/>
      <c r="H42" s="152">
        <v>80</v>
      </c>
      <c r="I42" s="129">
        <f>E42*1.36</f>
        <v>204.00000000000003</v>
      </c>
      <c r="J42" s="129">
        <f>E42*0.0887</f>
        <v>13.305</v>
      </c>
      <c r="K42" s="76" t="s">
        <v>34</v>
      </c>
      <c r="L42" s="77" t="s">
        <v>36</v>
      </c>
      <c r="M42" s="78">
        <v>1.24</v>
      </c>
      <c r="N42" s="79" t="s">
        <v>28</v>
      </c>
      <c r="O42" s="78">
        <f>SUM(J42:J42)*M42</f>
        <v>16.498200000000001</v>
      </c>
      <c r="P42" s="80" t="s">
        <v>18</v>
      </c>
    </row>
    <row r="43" spans="1:17" s="4" customFormat="1" ht="31.5" customHeight="1" x14ac:dyDescent="0.2">
      <c r="A43" s="147"/>
      <c r="B43" s="112"/>
      <c r="C43" s="103"/>
      <c r="D43" s="103"/>
      <c r="E43" s="103"/>
      <c r="F43" s="116"/>
      <c r="G43" s="103"/>
      <c r="H43" s="122"/>
      <c r="I43" s="124"/>
      <c r="J43" s="130"/>
      <c r="K43" s="5" t="s">
        <v>35</v>
      </c>
      <c r="L43" s="13" t="s">
        <v>33</v>
      </c>
      <c r="M43" s="3">
        <v>2.9</v>
      </c>
      <c r="N43" s="15" t="s">
        <v>31</v>
      </c>
      <c r="O43" s="25">
        <v>1.2179999999999999E-3</v>
      </c>
      <c r="P43" s="28" t="s">
        <v>18</v>
      </c>
    </row>
    <row r="44" spans="1:17" s="4" customFormat="1" ht="31.5" customHeight="1" x14ac:dyDescent="0.2">
      <c r="A44" s="153">
        <v>6</v>
      </c>
      <c r="B44" s="112" t="s">
        <v>52</v>
      </c>
      <c r="C44" s="103"/>
      <c r="D44" s="103"/>
      <c r="E44" s="103"/>
      <c r="F44" s="103"/>
      <c r="G44" s="116" t="s">
        <v>32</v>
      </c>
      <c r="H44" s="122"/>
      <c r="I44" s="120">
        <f>I42*0.8</f>
        <v>163.20000000000005</v>
      </c>
      <c r="J44" s="120"/>
      <c r="K44" s="5" t="s">
        <v>19</v>
      </c>
      <c r="L44" s="13" t="s">
        <v>20</v>
      </c>
      <c r="M44" s="14">
        <v>4.5999999999999999E-3</v>
      </c>
      <c r="N44" s="15" t="s">
        <v>31</v>
      </c>
      <c r="O44" s="60">
        <f>I44*M44</f>
        <v>0.75072000000000016</v>
      </c>
      <c r="P44" s="28" t="s">
        <v>18</v>
      </c>
    </row>
    <row r="45" spans="1:17" s="4" customFormat="1" ht="31.5" customHeight="1" x14ac:dyDescent="0.2">
      <c r="A45" s="147"/>
      <c r="B45" s="112"/>
      <c r="C45" s="103"/>
      <c r="D45" s="103"/>
      <c r="E45" s="103"/>
      <c r="F45" s="103"/>
      <c r="G45" s="116"/>
      <c r="H45" s="122"/>
      <c r="I45" s="120"/>
      <c r="J45" s="120"/>
      <c r="K45" s="5" t="s">
        <v>21</v>
      </c>
      <c r="L45" s="13" t="s">
        <v>22</v>
      </c>
      <c r="M45" s="12">
        <v>1.4999999999999999E-2</v>
      </c>
      <c r="N45" s="15" t="s">
        <v>31</v>
      </c>
      <c r="O45" s="25">
        <v>7.3999999999999996E-5</v>
      </c>
      <c r="P45" s="28" t="s">
        <v>18</v>
      </c>
    </row>
    <row r="46" spans="1:17" s="4" customFormat="1" ht="31.5" customHeight="1" x14ac:dyDescent="0.2">
      <c r="A46" s="153">
        <v>7</v>
      </c>
      <c r="B46" s="112" t="s">
        <v>50</v>
      </c>
      <c r="C46" s="103"/>
      <c r="D46" s="103"/>
      <c r="E46" s="103"/>
      <c r="F46" s="114"/>
      <c r="G46" s="116" t="s">
        <v>32</v>
      </c>
      <c r="H46" s="114"/>
      <c r="I46" s="120">
        <f>I42-I44</f>
        <v>40.799999999999983</v>
      </c>
      <c r="J46" s="120"/>
      <c r="K46" s="5" t="s">
        <v>19</v>
      </c>
      <c r="L46" s="13" t="s">
        <v>23</v>
      </c>
      <c r="M46" s="12">
        <v>5.0000000000000001E-3</v>
      </c>
      <c r="N46" s="15" t="s">
        <v>31</v>
      </c>
      <c r="O46" s="60">
        <f>I46*M46</f>
        <v>0.20399999999999993</v>
      </c>
      <c r="P46" s="28" t="s">
        <v>18</v>
      </c>
    </row>
    <row r="47" spans="1:17" s="4" customFormat="1" ht="31.5" customHeight="1" x14ac:dyDescent="0.2">
      <c r="A47" s="147"/>
      <c r="B47" s="112"/>
      <c r="C47" s="103"/>
      <c r="D47" s="103"/>
      <c r="E47" s="103"/>
      <c r="F47" s="114"/>
      <c r="G47" s="116"/>
      <c r="H47" s="114"/>
      <c r="I47" s="120"/>
      <c r="J47" s="120"/>
      <c r="K47" s="5" t="s">
        <v>21</v>
      </c>
      <c r="L47" s="13" t="s">
        <v>24</v>
      </c>
      <c r="M47" s="60">
        <v>0.02</v>
      </c>
      <c r="N47" s="15" t="s">
        <v>31</v>
      </c>
      <c r="O47" s="25">
        <v>4.1999999999999998E-5</v>
      </c>
      <c r="P47" s="28" t="s">
        <v>18</v>
      </c>
    </row>
    <row r="48" spans="1:17" s="4" customFormat="1" ht="31.5" customHeight="1" x14ac:dyDescent="0.2">
      <c r="A48" s="153">
        <v>8</v>
      </c>
      <c r="B48" s="112" t="s">
        <v>37</v>
      </c>
      <c r="C48" s="104">
        <v>160</v>
      </c>
      <c r="D48" s="104">
        <v>219</v>
      </c>
      <c r="E48" s="104">
        <v>3.5</v>
      </c>
      <c r="F48" s="116" t="s">
        <v>17</v>
      </c>
      <c r="G48" s="103"/>
      <c r="H48" s="122">
        <v>80</v>
      </c>
      <c r="I48" s="120">
        <f>E48*1.19</f>
        <v>4.165</v>
      </c>
      <c r="J48" s="120">
        <f>E48*0.0751</f>
        <v>0.26285000000000003</v>
      </c>
      <c r="K48" s="29" t="s">
        <v>34</v>
      </c>
      <c r="L48" s="11" t="s">
        <v>36</v>
      </c>
      <c r="M48" s="60">
        <v>1.24</v>
      </c>
      <c r="N48" s="59" t="s">
        <v>28</v>
      </c>
      <c r="O48" s="60">
        <f>SUM(J48:J49)*M48</f>
        <v>0.32593400000000006</v>
      </c>
      <c r="P48" s="28" t="s">
        <v>18</v>
      </c>
    </row>
    <row r="49" spans="1:16" s="4" customFormat="1" ht="31.5" customHeight="1" x14ac:dyDescent="0.2">
      <c r="A49" s="147"/>
      <c r="B49" s="112"/>
      <c r="C49" s="103"/>
      <c r="D49" s="103"/>
      <c r="E49" s="103"/>
      <c r="F49" s="116"/>
      <c r="G49" s="103"/>
      <c r="H49" s="122"/>
      <c r="I49" s="120"/>
      <c r="J49" s="120"/>
      <c r="K49" s="5" t="s">
        <v>35</v>
      </c>
      <c r="L49" s="13" t="s">
        <v>33</v>
      </c>
      <c r="M49" s="3">
        <v>2.9</v>
      </c>
      <c r="N49" s="15" t="s">
        <v>31</v>
      </c>
      <c r="O49" s="25">
        <v>3.8570000000000002E-3</v>
      </c>
      <c r="P49" s="28" t="s">
        <v>18</v>
      </c>
    </row>
    <row r="50" spans="1:16" s="4" customFormat="1" ht="31.5" customHeight="1" x14ac:dyDescent="0.2">
      <c r="A50" s="153">
        <v>9</v>
      </c>
      <c r="B50" s="112" t="s">
        <v>49</v>
      </c>
      <c r="C50" s="103"/>
      <c r="D50" s="103"/>
      <c r="E50" s="103"/>
      <c r="F50" s="103"/>
      <c r="G50" s="116" t="s">
        <v>32</v>
      </c>
      <c r="H50" s="122"/>
      <c r="I50" s="120">
        <f>I48*0.6</f>
        <v>2.4990000000000001</v>
      </c>
      <c r="J50" s="120"/>
      <c r="K50" s="5" t="s">
        <v>19</v>
      </c>
      <c r="L50" s="13" t="s">
        <v>20</v>
      </c>
      <c r="M50" s="14">
        <v>4.5999999999999999E-3</v>
      </c>
      <c r="N50" s="15" t="s">
        <v>31</v>
      </c>
      <c r="O50" s="60">
        <f>I50*M50</f>
        <v>1.1495400000000001E-2</v>
      </c>
      <c r="P50" s="28" t="s">
        <v>18</v>
      </c>
    </row>
    <row r="51" spans="1:16" s="4" customFormat="1" ht="31.5" customHeight="1" x14ac:dyDescent="0.2">
      <c r="A51" s="147"/>
      <c r="B51" s="112"/>
      <c r="C51" s="103"/>
      <c r="D51" s="103"/>
      <c r="E51" s="103"/>
      <c r="F51" s="103"/>
      <c r="G51" s="116"/>
      <c r="H51" s="122"/>
      <c r="I51" s="120"/>
      <c r="J51" s="120"/>
      <c r="K51" s="5" t="s">
        <v>21</v>
      </c>
      <c r="L51" s="13" t="s">
        <v>22</v>
      </c>
      <c r="M51" s="12">
        <v>1.4999999999999999E-2</v>
      </c>
      <c r="N51" s="15" t="s">
        <v>31</v>
      </c>
      <c r="O51" s="25">
        <v>1.25E-4</v>
      </c>
      <c r="P51" s="28" t="s">
        <v>18</v>
      </c>
    </row>
    <row r="52" spans="1:16" s="4" customFormat="1" ht="31.5" customHeight="1" x14ac:dyDescent="0.2">
      <c r="A52" s="153">
        <v>10</v>
      </c>
      <c r="B52" s="112" t="s">
        <v>50</v>
      </c>
      <c r="C52" s="103"/>
      <c r="D52" s="114"/>
      <c r="E52" s="114"/>
      <c r="F52" s="114"/>
      <c r="G52" s="116" t="s">
        <v>32</v>
      </c>
      <c r="H52" s="114"/>
      <c r="I52" s="120">
        <f>I48-I50</f>
        <v>1.6659999999999999</v>
      </c>
      <c r="J52" s="120"/>
      <c r="K52" s="5" t="s">
        <v>19</v>
      </c>
      <c r="L52" s="13" t="s">
        <v>23</v>
      </c>
      <c r="M52" s="12">
        <v>5.0000000000000001E-3</v>
      </c>
      <c r="N52" s="15" t="s">
        <v>31</v>
      </c>
      <c r="O52" s="60">
        <f>I52*M52</f>
        <v>8.3300000000000006E-3</v>
      </c>
      <c r="P52" s="28" t="s">
        <v>18</v>
      </c>
    </row>
    <row r="53" spans="1:16" s="4" customFormat="1" ht="31.5" customHeight="1" x14ac:dyDescent="0.2">
      <c r="A53" s="147"/>
      <c r="B53" s="112"/>
      <c r="C53" s="103"/>
      <c r="D53" s="114"/>
      <c r="E53" s="114"/>
      <c r="F53" s="114"/>
      <c r="G53" s="116"/>
      <c r="H53" s="114"/>
      <c r="I53" s="120"/>
      <c r="J53" s="120"/>
      <c r="K53" s="5" t="s">
        <v>21</v>
      </c>
      <c r="L53" s="13" t="s">
        <v>24</v>
      </c>
      <c r="M53" s="60">
        <v>0.02</v>
      </c>
      <c r="N53" s="15" t="s">
        <v>31</v>
      </c>
      <c r="O53" s="25">
        <v>7.1000000000000005E-5</v>
      </c>
      <c r="P53" s="28" t="s">
        <v>18</v>
      </c>
    </row>
    <row r="54" spans="1:16" s="4" customFormat="1" ht="31.5" customHeight="1" x14ac:dyDescent="0.2">
      <c r="A54" s="153">
        <v>11</v>
      </c>
      <c r="B54" s="112" t="s">
        <v>37</v>
      </c>
      <c r="C54" s="104">
        <v>160</v>
      </c>
      <c r="D54" s="104">
        <v>159</v>
      </c>
      <c r="E54" s="104">
        <v>8.5</v>
      </c>
      <c r="F54" s="116" t="s">
        <v>17</v>
      </c>
      <c r="G54" s="103"/>
      <c r="H54" s="122">
        <v>80</v>
      </c>
      <c r="I54" s="120">
        <f>E54*1.002</f>
        <v>8.5169999999999995</v>
      </c>
      <c r="J54" s="120">
        <f>E54*0.06</f>
        <v>0.51</v>
      </c>
      <c r="K54" s="29" t="s">
        <v>34</v>
      </c>
      <c r="L54" s="11" t="s">
        <v>36</v>
      </c>
      <c r="M54" s="60">
        <v>1.24</v>
      </c>
      <c r="N54" s="59" t="s">
        <v>28</v>
      </c>
      <c r="O54" s="60">
        <f>SUM(J54:J55)*M54</f>
        <v>0.63239999999999996</v>
      </c>
      <c r="P54" s="28" t="s">
        <v>18</v>
      </c>
    </row>
    <row r="55" spans="1:16" s="4" customFormat="1" ht="31.5" customHeight="1" x14ac:dyDescent="0.2">
      <c r="A55" s="147"/>
      <c r="B55" s="112"/>
      <c r="C55" s="103"/>
      <c r="D55" s="103"/>
      <c r="E55" s="103"/>
      <c r="F55" s="116"/>
      <c r="G55" s="103"/>
      <c r="H55" s="122"/>
      <c r="I55" s="120"/>
      <c r="J55" s="120"/>
      <c r="K55" s="5" t="s">
        <v>35</v>
      </c>
      <c r="L55" s="13" t="s">
        <v>33</v>
      </c>
      <c r="M55" s="3">
        <v>2.9</v>
      </c>
      <c r="N55" s="15" t="s">
        <v>31</v>
      </c>
      <c r="O55" s="25">
        <v>3.8570000000000002E-3</v>
      </c>
      <c r="P55" s="28" t="s">
        <v>18</v>
      </c>
    </row>
    <row r="56" spans="1:16" s="4" customFormat="1" ht="31.5" customHeight="1" x14ac:dyDescent="0.2">
      <c r="A56" s="153">
        <v>12</v>
      </c>
      <c r="B56" s="112" t="s">
        <v>49</v>
      </c>
      <c r="C56" s="103"/>
      <c r="D56" s="103"/>
      <c r="E56" s="103"/>
      <c r="F56" s="103"/>
      <c r="G56" s="116" t="s">
        <v>32</v>
      </c>
      <c r="H56" s="122"/>
      <c r="I56" s="120">
        <f>I54*0.6</f>
        <v>5.1101999999999999</v>
      </c>
      <c r="J56" s="120"/>
      <c r="K56" s="5" t="s">
        <v>19</v>
      </c>
      <c r="L56" s="13" t="s">
        <v>20</v>
      </c>
      <c r="M56" s="14">
        <v>4.5999999999999999E-3</v>
      </c>
      <c r="N56" s="15" t="s">
        <v>31</v>
      </c>
      <c r="O56" s="60">
        <f>I56*M56</f>
        <v>2.3506920000000001E-2</v>
      </c>
      <c r="P56" s="28" t="s">
        <v>18</v>
      </c>
    </row>
    <row r="57" spans="1:16" s="4" customFormat="1" ht="31.5" customHeight="1" x14ac:dyDescent="0.2">
      <c r="A57" s="147"/>
      <c r="B57" s="112"/>
      <c r="C57" s="103"/>
      <c r="D57" s="103"/>
      <c r="E57" s="103"/>
      <c r="F57" s="103"/>
      <c r="G57" s="116"/>
      <c r="H57" s="122"/>
      <c r="I57" s="120"/>
      <c r="J57" s="120"/>
      <c r="K57" s="5" t="s">
        <v>21</v>
      </c>
      <c r="L57" s="13" t="s">
        <v>22</v>
      </c>
      <c r="M57" s="12">
        <v>1.4999999999999999E-2</v>
      </c>
      <c r="N57" s="15" t="s">
        <v>31</v>
      </c>
      <c r="O57" s="25">
        <v>1.25E-4</v>
      </c>
      <c r="P57" s="28" t="s">
        <v>18</v>
      </c>
    </row>
    <row r="58" spans="1:16" s="4" customFormat="1" ht="31.5" customHeight="1" x14ac:dyDescent="0.2">
      <c r="A58" s="153">
        <v>13</v>
      </c>
      <c r="B58" s="112" t="s">
        <v>50</v>
      </c>
      <c r="C58" s="103"/>
      <c r="D58" s="114"/>
      <c r="E58" s="114"/>
      <c r="F58" s="114"/>
      <c r="G58" s="116" t="s">
        <v>32</v>
      </c>
      <c r="H58" s="114"/>
      <c r="I58" s="120">
        <f>I54-I56</f>
        <v>3.4067999999999996</v>
      </c>
      <c r="J58" s="120"/>
      <c r="K58" s="5" t="s">
        <v>19</v>
      </c>
      <c r="L58" s="13" t="s">
        <v>23</v>
      </c>
      <c r="M58" s="12">
        <v>5.0000000000000001E-3</v>
      </c>
      <c r="N58" s="15" t="s">
        <v>31</v>
      </c>
      <c r="O58" s="60">
        <f>I58*M58</f>
        <v>1.7033999999999997E-2</v>
      </c>
      <c r="P58" s="28" t="s">
        <v>18</v>
      </c>
    </row>
    <row r="59" spans="1:16" s="4" customFormat="1" ht="31.5" customHeight="1" x14ac:dyDescent="0.2">
      <c r="A59" s="147"/>
      <c r="B59" s="112"/>
      <c r="C59" s="103"/>
      <c r="D59" s="114"/>
      <c r="E59" s="114"/>
      <c r="F59" s="114"/>
      <c r="G59" s="116"/>
      <c r="H59" s="114"/>
      <c r="I59" s="120"/>
      <c r="J59" s="120"/>
      <c r="K59" s="5" t="s">
        <v>21</v>
      </c>
      <c r="L59" s="13" t="s">
        <v>24</v>
      </c>
      <c r="M59" s="60">
        <v>0.02</v>
      </c>
      <c r="N59" s="15" t="s">
        <v>31</v>
      </c>
      <c r="O59" s="25">
        <v>7.1000000000000005E-5</v>
      </c>
      <c r="P59" s="28" t="s">
        <v>18</v>
      </c>
    </row>
    <row r="60" spans="1:16" s="4" customFormat="1" ht="31.5" customHeight="1" x14ac:dyDescent="0.2">
      <c r="A60" s="153">
        <v>14</v>
      </c>
      <c r="B60" s="112" t="s">
        <v>37</v>
      </c>
      <c r="C60" s="104">
        <v>160</v>
      </c>
      <c r="D60" s="104">
        <v>159</v>
      </c>
      <c r="E60" s="104">
        <v>8.5</v>
      </c>
      <c r="F60" s="116" t="s">
        <v>17</v>
      </c>
      <c r="G60" s="103"/>
      <c r="H60" s="122">
        <v>80</v>
      </c>
      <c r="I60" s="120">
        <f>E60*1.002</f>
        <v>8.5169999999999995</v>
      </c>
      <c r="J60" s="120">
        <f>E60*0.06</f>
        <v>0.51</v>
      </c>
      <c r="K60" s="29" t="s">
        <v>34</v>
      </c>
      <c r="L60" s="11" t="s">
        <v>36</v>
      </c>
      <c r="M60" s="60">
        <v>1.24</v>
      </c>
      <c r="N60" s="59" t="s">
        <v>28</v>
      </c>
      <c r="O60" s="60">
        <f>SUM(J60:J61)*M60</f>
        <v>0.63239999999999996</v>
      </c>
      <c r="P60" s="28" t="s">
        <v>18</v>
      </c>
    </row>
    <row r="61" spans="1:16" s="4" customFormat="1" ht="31.5" customHeight="1" x14ac:dyDescent="0.2">
      <c r="A61" s="147"/>
      <c r="B61" s="112"/>
      <c r="C61" s="103"/>
      <c r="D61" s="103"/>
      <c r="E61" s="103"/>
      <c r="F61" s="116"/>
      <c r="G61" s="103"/>
      <c r="H61" s="122"/>
      <c r="I61" s="120"/>
      <c r="J61" s="120"/>
      <c r="K61" s="5" t="s">
        <v>35</v>
      </c>
      <c r="L61" s="13" t="s">
        <v>33</v>
      </c>
      <c r="M61" s="3">
        <v>2.9</v>
      </c>
      <c r="N61" s="15" t="s">
        <v>31</v>
      </c>
      <c r="O61" s="25">
        <v>3.8570000000000002E-3</v>
      </c>
      <c r="P61" s="28" t="s">
        <v>18</v>
      </c>
    </row>
    <row r="62" spans="1:16" s="4" customFormat="1" ht="31.5" customHeight="1" x14ac:dyDescent="0.2">
      <c r="A62" s="153">
        <v>15</v>
      </c>
      <c r="B62" s="112" t="s">
        <v>49</v>
      </c>
      <c r="C62" s="103"/>
      <c r="D62" s="103"/>
      <c r="E62" s="103"/>
      <c r="F62" s="103"/>
      <c r="G62" s="116" t="s">
        <v>32</v>
      </c>
      <c r="H62" s="122"/>
      <c r="I62" s="120">
        <f>I60*0.6</f>
        <v>5.1101999999999999</v>
      </c>
      <c r="J62" s="120"/>
      <c r="K62" s="5" t="s">
        <v>19</v>
      </c>
      <c r="L62" s="13" t="s">
        <v>20</v>
      </c>
      <c r="M62" s="14">
        <v>4.5999999999999999E-3</v>
      </c>
      <c r="N62" s="15" t="s">
        <v>31</v>
      </c>
      <c r="O62" s="60">
        <f>I62*M62</f>
        <v>2.3506920000000001E-2</v>
      </c>
      <c r="P62" s="28" t="s">
        <v>18</v>
      </c>
    </row>
    <row r="63" spans="1:16" s="4" customFormat="1" ht="31.5" customHeight="1" x14ac:dyDescent="0.2">
      <c r="A63" s="147"/>
      <c r="B63" s="112"/>
      <c r="C63" s="103"/>
      <c r="D63" s="103"/>
      <c r="E63" s="103"/>
      <c r="F63" s="103"/>
      <c r="G63" s="116"/>
      <c r="H63" s="122"/>
      <c r="I63" s="120"/>
      <c r="J63" s="120"/>
      <c r="K63" s="5" t="s">
        <v>21</v>
      </c>
      <c r="L63" s="13" t="s">
        <v>22</v>
      </c>
      <c r="M63" s="12">
        <v>1.4999999999999999E-2</v>
      </c>
      <c r="N63" s="15" t="s">
        <v>31</v>
      </c>
      <c r="O63" s="25">
        <v>1.25E-4</v>
      </c>
      <c r="P63" s="28" t="s">
        <v>18</v>
      </c>
    </row>
    <row r="64" spans="1:16" s="4" customFormat="1" ht="31.5" customHeight="1" x14ac:dyDescent="0.2">
      <c r="A64" s="153">
        <v>16</v>
      </c>
      <c r="B64" s="112" t="s">
        <v>50</v>
      </c>
      <c r="C64" s="103"/>
      <c r="D64" s="114"/>
      <c r="E64" s="114"/>
      <c r="F64" s="114"/>
      <c r="G64" s="116" t="s">
        <v>32</v>
      </c>
      <c r="H64" s="114"/>
      <c r="I64" s="120">
        <f>I60-I62</f>
        <v>3.4067999999999996</v>
      </c>
      <c r="J64" s="120"/>
      <c r="K64" s="5" t="s">
        <v>19</v>
      </c>
      <c r="L64" s="13" t="s">
        <v>23</v>
      </c>
      <c r="M64" s="12">
        <v>5.0000000000000001E-3</v>
      </c>
      <c r="N64" s="15" t="s">
        <v>31</v>
      </c>
      <c r="O64" s="60">
        <f>I64*M64</f>
        <v>1.7033999999999997E-2</v>
      </c>
      <c r="P64" s="28" t="s">
        <v>18</v>
      </c>
    </row>
    <row r="65" spans="1:16" s="4" customFormat="1" ht="31.5" customHeight="1" x14ac:dyDescent="0.2">
      <c r="A65" s="147"/>
      <c r="B65" s="112"/>
      <c r="C65" s="103"/>
      <c r="D65" s="114"/>
      <c r="E65" s="114"/>
      <c r="F65" s="114"/>
      <c r="G65" s="116"/>
      <c r="H65" s="114"/>
      <c r="I65" s="120"/>
      <c r="J65" s="120"/>
      <c r="K65" s="5" t="s">
        <v>21</v>
      </c>
      <c r="L65" s="13" t="s">
        <v>24</v>
      </c>
      <c r="M65" s="60">
        <v>0.02</v>
      </c>
      <c r="N65" s="15" t="s">
        <v>31</v>
      </c>
      <c r="O65" s="25">
        <v>7.1000000000000005E-5</v>
      </c>
      <c r="P65" s="28" t="s">
        <v>18</v>
      </c>
    </row>
    <row r="66" spans="1:16" s="4" customFormat="1" ht="31.5" customHeight="1" x14ac:dyDescent="0.2">
      <c r="A66" s="155">
        <v>17</v>
      </c>
      <c r="B66" s="156" t="s">
        <v>37</v>
      </c>
      <c r="C66" s="157">
        <v>160</v>
      </c>
      <c r="D66" s="157">
        <v>57</v>
      </c>
      <c r="E66" s="157">
        <v>1</v>
      </c>
      <c r="F66" s="160" t="s">
        <v>53</v>
      </c>
      <c r="G66" s="133"/>
      <c r="H66" s="161">
        <v>25</v>
      </c>
      <c r="I66" s="162">
        <f>E66*0.336</f>
        <v>0.33600000000000002</v>
      </c>
      <c r="J66" s="154">
        <f>E66*0.0064</f>
        <v>6.4000000000000003E-3</v>
      </c>
      <c r="K66" s="81" t="s">
        <v>54</v>
      </c>
      <c r="L66" s="82" t="s">
        <v>55</v>
      </c>
      <c r="M66" s="83">
        <v>0.315</v>
      </c>
      <c r="N66" s="84" t="s">
        <v>31</v>
      </c>
      <c r="O66" s="85">
        <f>SUM(J66:J67)*M66</f>
        <v>2.016E-3</v>
      </c>
      <c r="P66" s="86" t="s">
        <v>18</v>
      </c>
    </row>
    <row r="67" spans="1:16" s="4" customFormat="1" ht="31.5" customHeight="1" x14ac:dyDescent="0.2">
      <c r="A67" s="155"/>
      <c r="B67" s="156"/>
      <c r="C67" s="158"/>
      <c r="D67" s="158"/>
      <c r="E67" s="158"/>
      <c r="F67" s="160"/>
      <c r="G67" s="133"/>
      <c r="H67" s="161"/>
      <c r="I67" s="162"/>
      <c r="J67" s="154"/>
      <c r="K67" s="81" t="s">
        <v>56</v>
      </c>
      <c r="L67" s="82" t="s">
        <v>57</v>
      </c>
      <c r="M67" s="87">
        <v>4.0000000000000002E-4</v>
      </c>
      <c r="N67" s="84" t="s">
        <v>31</v>
      </c>
      <c r="O67" s="88">
        <f>SUM(J66:J67)*M67</f>
        <v>2.5600000000000001E-6</v>
      </c>
      <c r="P67" s="86" t="s">
        <v>18</v>
      </c>
    </row>
    <row r="68" spans="1:16" s="4" customFormat="1" ht="31.5" customHeight="1" thickBot="1" x14ac:dyDescent="0.25">
      <c r="A68" s="89">
        <v>18</v>
      </c>
      <c r="B68" s="90" t="s">
        <v>61</v>
      </c>
      <c r="C68" s="159"/>
      <c r="D68" s="159"/>
      <c r="E68" s="91"/>
      <c r="F68" s="92"/>
      <c r="G68" s="92" t="s">
        <v>58</v>
      </c>
      <c r="H68" s="93"/>
      <c r="I68" s="94">
        <f>I66+I67</f>
        <v>0.33600000000000002</v>
      </c>
      <c r="J68" s="95"/>
      <c r="K68" s="96" t="s">
        <v>58</v>
      </c>
      <c r="L68" s="97" t="s">
        <v>59</v>
      </c>
      <c r="M68" s="95">
        <v>1.05</v>
      </c>
      <c r="N68" s="91" t="s">
        <v>26</v>
      </c>
      <c r="O68" s="95">
        <f>I68*M68</f>
        <v>0.35280000000000006</v>
      </c>
      <c r="P68" s="98" t="s">
        <v>18</v>
      </c>
    </row>
    <row r="69" spans="1:16" ht="15.75" customHeight="1" x14ac:dyDescent="0.2">
      <c r="A69" s="111" t="s">
        <v>25</v>
      </c>
      <c r="B69" s="111"/>
      <c r="C69" s="111"/>
      <c r="D69" s="111"/>
      <c r="E69" s="111"/>
      <c r="F69" s="111"/>
      <c r="G69" s="111"/>
      <c r="H69" s="111"/>
      <c r="I69" s="111"/>
      <c r="J69" s="111"/>
      <c r="K69" s="110"/>
      <c r="L69" s="110"/>
      <c r="M69" s="110"/>
      <c r="N69" s="110"/>
      <c r="O69" s="110"/>
      <c r="P69" s="110"/>
    </row>
    <row r="70" spans="1:16" s="26" customFormat="1" x14ac:dyDescent="0.2">
      <c r="A70" s="6"/>
      <c r="B70" s="119" t="s">
        <v>29</v>
      </c>
      <c r="C70" s="119"/>
      <c r="D70" s="119"/>
      <c r="E70" s="119"/>
      <c r="F70" s="119"/>
      <c r="G70" s="119"/>
      <c r="H70" s="119"/>
      <c r="I70" s="119"/>
      <c r="J70" s="119"/>
      <c r="K70" s="23"/>
      <c r="L70" s="109"/>
      <c r="M70" s="109"/>
      <c r="N70" s="6"/>
      <c r="O70" s="8"/>
      <c r="P70" s="9"/>
    </row>
    <row r="71" spans="1:16" s="24" customFormat="1" x14ac:dyDescent="0.2">
      <c r="A71" s="6"/>
      <c r="B71" s="118" t="s">
        <v>30</v>
      </c>
      <c r="C71" s="118"/>
      <c r="D71" s="118"/>
      <c r="E71" s="118"/>
      <c r="F71" s="118"/>
      <c r="G71" s="118"/>
      <c r="H71" s="118"/>
      <c r="I71" s="118"/>
      <c r="J71" s="119"/>
      <c r="K71" s="7"/>
      <c r="L71" s="109"/>
      <c r="M71" s="109"/>
      <c r="N71" s="6"/>
      <c r="O71" s="8"/>
      <c r="P71" s="9"/>
    </row>
    <row r="72" spans="1:16" s="38" customFormat="1" ht="15.75" customHeight="1" x14ac:dyDescent="0.25">
      <c r="A72" s="42"/>
      <c r="B72" s="43"/>
      <c r="C72" s="44"/>
      <c r="D72" s="43"/>
      <c r="E72" s="45"/>
      <c r="F72" s="46"/>
      <c r="G72" s="46"/>
      <c r="H72" s="46"/>
      <c r="I72" s="47"/>
      <c r="J72" s="46"/>
      <c r="K72" s="46"/>
      <c r="L72" s="46"/>
    </row>
    <row r="73" spans="1:16" s="38" customFormat="1" ht="15.75" x14ac:dyDescent="0.25">
      <c r="A73" s="42"/>
      <c r="B73" s="18"/>
      <c r="C73" s="18"/>
      <c r="D73" s="42"/>
      <c r="E73" s="108" t="s">
        <v>40</v>
      </c>
      <c r="F73" s="108"/>
      <c r="G73" s="108"/>
      <c r="H73" s="108"/>
      <c r="I73" s="108"/>
      <c r="J73" s="108"/>
      <c r="K73" s="108"/>
      <c r="L73" s="108"/>
      <c r="M73" s="21"/>
      <c r="N73" s="21"/>
      <c r="O73" s="21"/>
      <c r="P73" s="21"/>
    </row>
    <row r="74" spans="1:16" ht="15.75" customHeight="1" x14ac:dyDescent="0.25">
      <c r="A74" s="42"/>
      <c r="B74" s="18"/>
      <c r="C74" s="18"/>
      <c r="D74" s="42"/>
      <c r="E74" s="108"/>
      <c r="F74" s="108"/>
      <c r="G74" s="108"/>
      <c r="H74" s="108"/>
      <c r="I74" s="108"/>
      <c r="J74" s="108"/>
      <c r="K74" s="108"/>
      <c r="L74" s="108"/>
      <c r="M74" s="40"/>
      <c r="N74" s="40"/>
      <c r="O74" s="40"/>
      <c r="P74" s="40"/>
    </row>
    <row r="75" spans="1:16" s="40" customFormat="1" ht="15.75" x14ac:dyDescent="0.25">
      <c r="A75" s="42"/>
      <c r="B75" s="18"/>
      <c r="C75" s="18"/>
      <c r="D75" s="42"/>
      <c r="E75" s="43"/>
      <c r="F75" s="42"/>
      <c r="G75" s="42"/>
      <c r="H75" s="42"/>
      <c r="I75" s="43"/>
      <c r="J75" s="42"/>
      <c r="K75" s="38"/>
      <c r="L75" s="48"/>
      <c r="M75" s="39"/>
      <c r="N75" s="39"/>
      <c r="O75" s="39"/>
      <c r="P75" s="39"/>
    </row>
    <row r="76" spans="1:16" s="39" customFormat="1" ht="15.75" x14ac:dyDescent="0.25">
      <c r="A76"/>
      <c r="B76"/>
      <c r="C76"/>
      <c r="D76"/>
      <c r="E76"/>
      <c r="F76" s="20"/>
      <c r="I76" s="38"/>
      <c r="J76" s="49"/>
      <c r="K76" s="50" t="s">
        <v>41</v>
      </c>
      <c r="L76" s="51"/>
      <c r="M76" s="41" t="s">
        <v>42</v>
      </c>
      <c r="N76" s="20"/>
    </row>
    <row r="77" spans="1:16" s="39" customFormat="1" x14ac:dyDescent="0.2">
      <c r="A77"/>
      <c r="B77"/>
      <c r="C77"/>
      <c r="D77"/>
      <c r="E77"/>
      <c r="F77" s="20"/>
      <c r="I77" s="20"/>
      <c r="J77" s="49"/>
      <c r="K77" s="52"/>
      <c r="L77" s="53"/>
      <c r="M77" s="54"/>
      <c r="N77" s="20"/>
    </row>
    <row r="78" spans="1:16" s="39" customFormat="1" ht="15.75" x14ac:dyDescent="0.25">
      <c r="A78"/>
      <c r="B78"/>
      <c r="C78"/>
      <c r="D78"/>
      <c r="E78"/>
      <c r="F78" s="20"/>
      <c r="I78" s="38"/>
      <c r="J78" s="36"/>
      <c r="K78" s="50" t="s">
        <v>43</v>
      </c>
      <c r="L78" s="51"/>
      <c r="M78" s="41" t="s">
        <v>44</v>
      </c>
      <c r="N78" s="20"/>
    </row>
    <row r="79" spans="1:16" s="39" customFormat="1" x14ac:dyDescent="0.2">
      <c r="A79" s="55"/>
      <c r="B79" s="56"/>
      <c r="C79" s="55"/>
      <c r="D79" s="55"/>
      <c r="E79" s="56"/>
      <c r="F79" s="55"/>
      <c r="I79" s="55"/>
      <c r="J79" s="36"/>
      <c r="K79" s="55"/>
      <c r="L79" s="56"/>
      <c r="M79" s="55"/>
      <c r="N79" s="55"/>
    </row>
    <row r="80" spans="1:16" s="39" customFormat="1" ht="15.75" x14ac:dyDescent="0.25">
      <c r="A80" s="55"/>
      <c r="B80" s="56"/>
      <c r="C80" s="55"/>
      <c r="D80" s="55"/>
      <c r="E80" s="56"/>
      <c r="F80" s="55"/>
      <c r="I80" s="55"/>
      <c r="J80" s="36"/>
      <c r="K80" s="50" t="s">
        <v>68</v>
      </c>
      <c r="L80" s="102"/>
      <c r="M80" s="41" t="s">
        <v>69</v>
      </c>
      <c r="N80" s="55"/>
    </row>
    <row r="81" spans="1:14" s="39" customFormat="1" x14ac:dyDescent="0.2">
      <c r="A81" s="55"/>
      <c r="B81" s="56"/>
      <c r="C81" s="55"/>
      <c r="D81" s="55"/>
      <c r="E81" s="56"/>
      <c r="F81" s="55"/>
      <c r="I81" s="55"/>
      <c r="J81" s="36"/>
      <c r="K81" s="55"/>
      <c r="L81" s="56"/>
      <c r="M81" s="55"/>
      <c r="N81" s="55"/>
    </row>
    <row r="82" spans="1:14" s="39" customFormat="1" ht="15.75" x14ac:dyDescent="0.25">
      <c r="A82" s="55"/>
      <c r="B82" s="56"/>
      <c r="C82" s="55"/>
      <c r="D82" s="55"/>
      <c r="E82" s="56"/>
      <c r="F82" s="55"/>
      <c r="I82"/>
      <c r="J82" s="36"/>
      <c r="K82" s="50" t="s">
        <v>45</v>
      </c>
      <c r="L82" s="51"/>
      <c r="M82" s="41" t="s">
        <v>39</v>
      </c>
      <c r="N82" s="55"/>
    </row>
  </sheetData>
  <mergeCells count="250">
    <mergeCell ref="J66:J67"/>
    <mergeCell ref="A41:P41"/>
    <mergeCell ref="A66:A67"/>
    <mergeCell ref="B66:B67"/>
    <mergeCell ref="C66:C68"/>
    <mergeCell ref="D66:D68"/>
    <mergeCell ref="E66:E67"/>
    <mergeCell ref="F66:F67"/>
    <mergeCell ref="G66:G67"/>
    <mergeCell ref="H66:H67"/>
    <mergeCell ref="I66:I67"/>
    <mergeCell ref="A64:A65"/>
    <mergeCell ref="B64:B65"/>
    <mergeCell ref="D64:D65"/>
    <mergeCell ref="E64:E65"/>
    <mergeCell ref="F64:F65"/>
    <mergeCell ref="G64:G65"/>
    <mergeCell ref="H64:H65"/>
    <mergeCell ref="I64:I65"/>
    <mergeCell ref="J64:J65"/>
    <mergeCell ref="F58:F59"/>
    <mergeCell ref="G58:G59"/>
    <mergeCell ref="H58:H59"/>
    <mergeCell ref="I58:I59"/>
    <mergeCell ref="A60:A61"/>
    <mergeCell ref="B60:B61"/>
    <mergeCell ref="C60:C65"/>
    <mergeCell ref="D60:D61"/>
    <mergeCell ref="E60:E61"/>
    <mergeCell ref="F60:F61"/>
    <mergeCell ref="G60:G61"/>
    <mergeCell ref="H60:H61"/>
    <mergeCell ref="I60:I61"/>
    <mergeCell ref="A62:A63"/>
    <mergeCell ref="B62:B63"/>
    <mergeCell ref="D62:D63"/>
    <mergeCell ref="E62:E63"/>
    <mergeCell ref="F62:F63"/>
    <mergeCell ref="G62:G63"/>
    <mergeCell ref="H62:H63"/>
    <mergeCell ref="I62:I63"/>
    <mergeCell ref="A54:A55"/>
    <mergeCell ref="B54:B55"/>
    <mergeCell ref="C54:C59"/>
    <mergeCell ref="D54:D55"/>
    <mergeCell ref="E54:E55"/>
    <mergeCell ref="F54:F55"/>
    <mergeCell ref="G54:G55"/>
    <mergeCell ref="H54:H55"/>
    <mergeCell ref="I54:I55"/>
    <mergeCell ref="A56:A57"/>
    <mergeCell ref="B56:B57"/>
    <mergeCell ref="D56:D57"/>
    <mergeCell ref="E56:E57"/>
    <mergeCell ref="F56:F57"/>
    <mergeCell ref="G56:G57"/>
    <mergeCell ref="H56:H57"/>
    <mergeCell ref="I56:I57"/>
    <mergeCell ref="A58:A59"/>
    <mergeCell ref="B58:B59"/>
    <mergeCell ref="D58:D59"/>
    <mergeCell ref="E58:E59"/>
    <mergeCell ref="A48:A49"/>
    <mergeCell ref="B48:B49"/>
    <mergeCell ref="C48:C53"/>
    <mergeCell ref="D48:D49"/>
    <mergeCell ref="E48:E49"/>
    <mergeCell ref="F48:F49"/>
    <mergeCell ref="G48:G49"/>
    <mergeCell ref="H48:H49"/>
    <mergeCell ref="I48:I49"/>
    <mergeCell ref="A52:A53"/>
    <mergeCell ref="B52:B53"/>
    <mergeCell ref="D52:D53"/>
    <mergeCell ref="E52:E53"/>
    <mergeCell ref="F52:F53"/>
    <mergeCell ref="A50:A51"/>
    <mergeCell ref="B50:B51"/>
    <mergeCell ref="D50:D51"/>
    <mergeCell ref="E50:E51"/>
    <mergeCell ref="F50:F51"/>
    <mergeCell ref="G50:G51"/>
    <mergeCell ref="H50:H51"/>
    <mergeCell ref="I50:I51"/>
    <mergeCell ref="A42:A43"/>
    <mergeCell ref="B42:B43"/>
    <mergeCell ref="C42:C47"/>
    <mergeCell ref="D42:D43"/>
    <mergeCell ref="E42:E43"/>
    <mergeCell ref="F42:F43"/>
    <mergeCell ref="G42:G43"/>
    <mergeCell ref="H42:H43"/>
    <mergeCell ref="I42:I43"/>
    <mergeCell ref="A44:A45"/>
    <mergeCell ref="B44:B45"/>
    <mergeCell ref="D44:D45"/>
    <mergeCell ref="E44:E45"/>
    <mergeCell ref="F44:F45"/>
    <mergeCell ref="G44:G45"/>
    <mergeCell ref="H44:H45"/>
    <mergeCell ref="I44:I45"/>
    <mergeCell ref="A46:A47"/>
    <mergeCell ref="B46:B47"/>
    <mergeCell ref="D46:D47"/>
    <mergeCell ref="E46:E47"/>
    <mergeCell ref="F46:F47"/>
    <mergeCell ref="G46:G47"/>
    <mergeCell ref="A11:P11"/>
    <mergeCell ref="A9:P9"/>
    <mergeCell ref="A10:P10"/>
    <mergeCell ref="B35:B36"/>
    <mergeCell ref="C35:C40"/>
    <mergeCell ref="D35:D36"/>
    <mergeCell ref="E35:E36"/>
    <mergeCell ref="F35:F36"/>
    <mergeCell ref="G35:G36"/>
    <mergeCell ref="H35:H36"/>
    <mergeCell ref="I35:I36"/>
    <mergeCell ref="J35:J36"/>
    <mergeCell ref="B37:B38"/>
    <mergeCell ref="D37:D38"/>
    <mergeCell ref="E37:E38"/>
    <mergeCell ref="F37:F38"/>
    <mergeCell ref="P12:P13"/>
    <mergeCell ref="A12:A13"/>
    <mergeCell ref="F12:F13"/>
    <mergeCell ref="B12:B13"/>
    <mergeCell ref="F17:F18"/>
    <mergeCell ref="B29:B30"/>
    <mergeCell ref="C29:C34"/>
    <mergeCell ref="D29:D30"/>
    <mergeCell ref="H12:H13"/>
    <mergeCell ref="I12:J12"/>
    <mergeCell ref="K12:O12"/>
    <mergeCell ref="C12:C13"/>
    <mergeCell ref="D12:D13"/>
    <mergeCell ref="G12:G13"/>
    <mergeCell ref="E12:E13"/>
    <mergeCell ref="F29:F30"/>
    <mergeCell ref="G29:G30"/>
    <mergeCell ref="H29:H30"/>
    <mergeCell ref="A15:P15"/>
    <mergeCell ref="I25:I26"/>
    <mergeCell ref="D17:D18"/>
    <mergeCell ref="J17:J18"/>
    <mergeCell ref="F19:F20"/>
    <mergeCell ref="G19:G20"/>
    <mergeCell ref="I19:I20"/>
    <mergeCell ref="J19:J20"/>
    <mergeCell ref="H19:H20"/>
    <mergeCell ref="G17:G18"/>
    <mergeCell ref="A29:A34"/>
    <mergeCell ref="A17:A22"/>
    <mergeCell ref="A23:A28"/>
    <mergeCell ref="E31:E32"/>
    <mergeCell ref="F31:F32"/>
    <mergeCell ref="G31:G32"/>
    <mergeCell ref="H31:H32"/>
    <mergeCell ref="I31:I32"/>
    <mergeCell ref="J31:J32"/>
    <mergeCell ref="B21:B22"/>
    <mergeCell ref="F21:F22"/>
    <mergeCell ref="D21:D22"/>
    <mergeCell ref="J21:J22"/>
    <mergeCell ref="H21:H22"/>
    <mergeCell ref="I21:I22"/>
    <mergeCell ref="G23:G24"/>
    <mergeCell ref="D23:D24"/>
    <mergeCell ref="B23:B24"/>
    <mergeCell ref="G27:G28"/>
    <mergeCell ref="G21:G22"/>
    <mergeCell ref="I29:I30"/>
    <mergeCell ref="J29:J30"/>
    <mergeCell ref="H27:H28"/>
    <mergeCell ref="C23:C28"/>
    <mergeCell ref="E29:E30"/>
    <mergeCell ref="C17:C22"/>
    <mergeCell ref="F23:F24"/>
    <mergeCell ref="I39:I40"/>
    <mergeCell ref="J39:J40"/>
    <mergeCell ref="H37:H38"/>
    <mergeCell ref="J37:J38"/>
    <mergeCell ref="H39:H40"/>
    <mergeCell ref="J42:J43"/>
    <mergeCell ref="B70:J70"/>
    <mergeCell ref="G37:G38"/>
    <mergeCell ref="I37:I38"/>
    <mergeCell ref="G52:G53"/>
    <mergeCell ref="H52:H53"/>
    <mergeCell ref="I52:I53"/>
    <mergeCell ref="J44:J45"/>
    <mergeCell ref="I46:I47"/>
    <mergeCell ref="J46:J47"/>
    <mergeCell ref="J48:J49"/>
    <mergeCell ref="J52:J53"/>
    <mergeCell ref="J54:J55"/>
    <mergeCell ref="J56:J57"/>
    <mergeCell ref="J58:J59"/>
    <mergeCell ref="J60:J61"/>
    <mergeCell ref="J62:J63"/>
    <mergeCell ref="H46:H47"/>
    <mergeCell ref="J50:J51"/>
    <mergeCell ref="L2:O2"/>
    <mergeCell ref="I27:I28"/>
    <mergeCell ref="E27:E28"/>
    <mergeCell ref="J25:J26"/>
    <mergeCell ref="B27:B28"/>
    <mergeCell ref="F27:F28"/>
    <mergeCell ref="I23:I24"/>
    <mergeCell ref="D25:D26"/>
    <mergeCell ref="E25:E26"/>
    <mergeCell ref="D27:D28"/>
    <mergeCell ref="H25:H26"/>
    <mergeCell ref="H23:H24"/>
    <mergeCell ref="J27:J28"/>
    <mergeCell ref="I17:I18"/>
    <mergeCell ref="J23:J24"/>
    <mergeCell ref="E17:E18"/>
    <mergeCell ref="D19:D20"/>
    <mergeCell ref="E19:E20"/>
    <mergeCell ref="B17:B18"/>
    <mergeCell ref="B19:B20"/>
    <mergeCell ref="H17:H18"/>
    <mergeCell ref="B25:B26"/>
    <mergeCell ref="F25:F26"/>
    <mergeCell ref="G25:G26"/>
    <mergeCell ref="E21:E22"/>
    <mergeCell ref="E23:E24"/>
    <mergeCell ref="A35:A40"/>
    <mergeCell ref="E73:L74"/>
    <mergeCell ref="L71:M71"/>
    <mergeCell ref="L70:M70"/>
    <mergeCell ref="K69:P69"/>
    <mergeCell ref="A69:J69"/>
    <mergeCell ref="D31:D32"/>
    <mergeCell ref="B39:B40"/>
    <mergeCell ref="D39:D40"/>
    <mergeCell ref="E39:E40"/>
    <mergeCell ref="F39:F40"/>
    <mergeCell ref="G39:G40"/>
    <mergeCell ref="B71:J71"/>
    <mergeCell ref="B31:B32"/>
    <mergeCell ref="I33:I34"/>
    <mergeCell ref="J33:J34"/>
    <mergeCell ref="B33:B34"/>
    <mergeCell ref="D33:D34"/>
    <mergeCell ref="E33:E34"/>
    <mergeCell ref="F33:F34"/>
    <mergeCell ref="G33:G34"/>
    <mergeCell ref="H33:H34"/>
  </mergeCells>
  <phoneticPr fontId="0" type="noConversion"/>
  <pageMargins left="0.39370078740157483" right="0.19685039370078741" top="0.78740157480314965" bottom="0.39370078740157483" header="0.25" footer="0.19685039370078741"/>
  <pageSetup paperSize="9" orientation="landscape" r:id="rId1"/>
  <headerFooter alignWithMargins="0">
    <oddFooter>&amp;R&amp;"Times New Roman,обычный"&amp;8&amp;P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п.352</vt:lpstr>
      <vt:lpstr>п.352!Заголовки_для_печати</vt:lpstr>
    </vt:vector>
  </TitlesOfParts>
  <Company>Филиал ТЭЦ-6 ОАО ИркутскЭнерго, г. Братск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Kulieva</dc:creator>
  <cp:lastModifiedBy>Shenemetskaya Mariya</cp:lastModifiedBy>
  <cp:lastPrinted>2023-11-16T07:54:30Z</cp:lastPrinted>
  <dcterms:created xsi:type="dcterms:W3CDTF">2007-05-15T05:05:04Z</dcterms:created>
  <dcterms:modified xsi:type="dcterms:W3CDTF">2023-11-16T07:55:23Z</dcterms:modified>
</cp:coreProperties>
</file>